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Werte" sheetId="2" state="visible" r:id="rId2"/>
    <sheet name="Lohnprüfung" sheetId="3" state="visible" r:id="rId3"/>
    <sheet name="Azubis" sheetId="4" state="visible" r:id="rId4"/>
    <sheet name="Minijob-Grenze" sheetId="5" state="visible" r:id="rId5"/>
    <sheet name="Stundenzettel" sheetId="6" state="visible" r:id="rId6"/>
    <sheet name="Prüfliste" sheetId="7" state="visible" r:id="rId7"/>
  </sheets>
  <definedNames/>
  <calcPr calcId="124519" fullCalcOnLoad="1"/>
</workbook>
</file>

<file path=xl/styles.xml><?xml version="1.0" encoding="utf-8"?>
<styleSheet xmlns="http://schemas.openxmlformats.org/spreadsheetml/2006/main">
  <numFmts count="10">
    <numFmt numFmtId="164" formatCode="#,##0.00 &quot;€&quot;"/>
    <numFmt numFmtId="165" formatCode="#,##0 &quot;€&quot;"/>
    <numFmt numFmtId="166" formatCode="0.0000"/>
    <numFmt numFmtId="167" formatCode="0.0"/>
    <numFmt numFmtId="168" formatCode="#,##0.00 &quot;h&quot;"/>
    <numFmt numFmtId="169" formatCode="yyyy-mm-dd h:mm:ss"/>
    <numFmt numFmtId="170" formatCode="dd.mm.yyyy"/>
    <numFmt numFmtId="171" formatCode="0 &quot;h&quot;"/>
    <numFmt numFmtId="172" formatCode="ddd dd.mm.yyyy"/>
    <numFmt numFmtId="173" formatCode="hh:mm"/>
  </numFmts>
  <fonts count="5">
    <font>
      <name val="Calibri"/>
      <family val="2"/>
      <color theme="1"/>
      <sz val="11"/>
      <scheme val="minor"/>
    </font>
    <font>
      <b val="1"/>
      <sz val="14"/>
    </font>
    <font>
      <i val="1"/>
      <color rgb="00555555"/>
      <sz val="9"/>
    </font>
    <font>
      <b val="1"/>
    </font>
    <font>
      <i val="1"/>
      <color rgb="00555555"/>
    </font>
  </fonts>
  <fills count="5">
    <fill>
      <patternFill/>
    </fill>
    <fill>
      <patternFill patternType="gray125"/>
    </fill>
    <fill>
      <patternFill patternType="solid">
        <fgColor rgb="00D9E2F3"/>
      </patternFill>
    </fill>
    <fill>
      <patternFill patternType="solid">
        <fgColor rgb="00EDEDED"/>
      </patternFill>
    </fill>
    <fill>
      <patternFill patternType="solid">
        <fgColor rgb="00FFF2A8"/>
      </patternFill>
    </fill>
  </fills>
  <borders count="6">
    <border>
      <left/>
      <right/>
      <top/>
      <bottom/>
      <diagonal/>
    </border>
    <border>
      <left style="thin">
        <color rgb="00BBBBBB"/>
      </left>
      <right style="thin">
        <color rgb="00BBBBBB"/>
      </right>
      <top style="thin">
        <color rgb="00BBBBBB"/>
      </top>
      <bottom style="thin">
        <color rgb="00BBBBBB"/>
      </bottom>
    </border>
    <border>
      <left/>
      <right/>
      <top style="thin">
        <color rgb="00BBBBBB"/>
      </top>
      <bottom/>
      <diagonal/>
    </border>
    <border>
      <left/>
      <right style="thin">
        <color rgb="00BBBBBB"/>
      </right>
      <top style="thin">
        <color rgb="00BBBBBB"/>
      </top>
      <bottom/>
      <diagonal/>
    </border>
    <border>
      <left/>
      <right style="thin">
        <color rgb="00BBBBBB"/>
      </right>
      <top style="thin">
        <color rgb="00BBBBBB"/>
      </top>
      <bottom style="thin">
        <color rgb="00BBBBBB"/>
      </bottom>
      <diagonal/>
    </border>
    <border>
      <left/>
      <right/>
      <top style="thin">
        <color rgb="00BBBBBB"/>
      </top>
      <bottom style="thin">
        <color rgb="00BBBBBB"/>
      </bottom>
      <diagonal/>
    </border>
  </borders>
  <cellStyleXfs count="1">
    <xf numFmtId="0" fontId="0" fillId="0" borderId="0"/>
  </cellStyleXfs>
  <cellXfs count="3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3" fillId="2" borderId="1" applyAlignment="1" pivotButton="0" quotePrefix="0" xfId="0">
      <alignment vertical="top" wrapText="1"/>
    </xf>
    <xf numFmtId="0" fontId="0" fillId="0" borderId="1" applyAlignment="1" pivotButton="0" quotePrefix="0" xfId="0">
      <alignment vertical="top" wrapText="1"/>
    </xf>
    <xf numFmtId="164" fontId="0" fillId="3" borderId="1" applyAlignment="1" pivotButton="0" quotePrefix="0" xfId="0">
      <alignment vertical="top" wrapText="1"/>
    </xf>
    <xf numFmtId="165" fontId="0" fillId="3" borderId="1" applyAlignment="1" pivotButton="0" quotePrefix="0" xfId="0">
      <alignment vertical="top" wrapText="1"/>
    </xf>
    <xf numFmtId="166" fontId="0" fillId="3" borderId="1" applyAlignment="1" pivotButton="0" quotePrefix="0" xfId="0">
      <alignment vertical="top" wrapText="1"/>
    </xf>
    <xf numFmtId="9" fontId="0" fillId="4" borderId="1" applyAlignment="1" pivotButton="0" quotePrefix="0" xfId="0">
      <alignment vertical="top" wrapText="1"/>
    </xf>
    <xf numFmtId="0" fontId="4" fillId="4" borderId="1" applyAlignment="1" pivotButton="0" quotePrefix="0" xfId="0">
      <alignment vertical="top" wrapText="1"/>
    </xf>
    <xf numFmtId="164" fontId="4" fillId="4" borderId="1" applyAlignment="1" pivotButton="0" quotePrefix="0" xfId="0">
      <alignment vertical="top" wrapText="1"/>
    </xf>
    <xf numFmtId="167" fontId="4" fillId="4" borderId="1" applyAlignment="1" pivotButton="0" quotePrefix="0" xfId="0">
      <alignment vertical="top" wrapText="1"/>
    </xf>
    <xf numFmtId="168" fontId="0" fillId="3" borderId="1" applyAlignment="1" pivotButton="0" quotePrefix="0" xfId="0">
      <alignment vertical="top" wrapText="1"/>
    </xf>
    <xf numFmtId="0" fontId="0" fillId="3" borderId="1" applyAlignment="1" pivotButton="0" quotePrefix="0" xfId="0">
      <alignment vertical="top" wrapText="1"/>
    </xf>
    <xf numFmtId="0" fontId="0" fillId="4" borderId="1" applyAlignment="1" pivotButton="0" quotePrefix="0" xfId="0">
      <alignment vertical="top" wrapText="1"/>
    </xf>
    <xf numFmtId="164" fontId="0" fillId="4" borderId="1" applyAlignment="1" pivotButton="0" quotePrefix="0" xfId="0">
      <alignment vertical="top" wrapText="1"/>
    </xf>
    <xf numFmtId="167" fontId="0" fillId="4" borderId="1" applyAlignment="1" pivotButton="0" quotePrefix="0" xfId="0">
      <alignment vertical="top" wrapText="1"/>
    </xf>
    <xf numFmtId="164" fontId="3" fillId="3" borderId="1" applyAlignment="1" pivotButton="0" quotePrefix="0" xfId="0">
      <alignment vertical="top" wrapText="1"/>
    </xf>
    <xf numFmtId="170" fontId="4" fillId="4" borderId="1" applyAlignment="1" pivotButton="0" quotePrefix="0" xfId="0">
      <alignment vertical="top" wrapText="1"/>
    </xf>
    <xf numFmtId="1" fontId="0" fillId="3" borderId="1" applyAlignment="1" pivotButton="0" quotePrefix="0" xfId="0">
      <alignment vertical="top" wrapText="1"/>
    </xf>
    <xf numFmtId="170" fontId="0" fillId="4" borderId="1" applyAlignment="1" pivotButton="0" quotePrefix="0" xfId="0">
      <alignment vertical="top" wrapText="1"/>
    </xf>
    <xf numFmtId="171" fontId="0" fillId="3" borderId="1" applyAlignment="1" pivotButton="0" quotePrefix="0" xfId="0">
      <alignment vertical="top" wrapText="1"/>
    </xf>
    <xf numFmtId="0" fontId="0" fillId="0" borderId="4" pivotButton="0" quotePrefix="0" xfId="0"/>
    <xf numFmtId="172" fontId="4" fillId="4" borderId="1" applyAlignment="1" pivotButton="0" quotePrefix="0" xfId="0">
      <alignment vertical="top" wrapText="1"/>
    </xf>
    <xf numFmtId="173" fontId="4" fillId="4" borderId="1" applyAlignment="1" pivotButton="0" quotePrefix="0" xfId="0">
      <alignment vertical="top" wrapText="1"/>
    </xf>
    <xf numFmtId="1" fontId="4" fillId="4" borderId="1" applyAlignment="1" pivotButton="0" quotePrefix="0" xfId="0">
      <alignment vertical="top" wrapText="1"/>
    </xf>
    <xf numFmtId="2" fontId="0" fillId="3" borderId="1" applyAlignment="1" pivotButton="0" quotePrefix="0" xfId="0">
      <alignment vertical="top" wrapText="1"/>
    </xf>
    <xf numFmtId="172" fontId="0" fillId="4" borderId="1" applyAlignment="1" pivotButton="0" quotePrefix="0" xfId="0">
      <alignment vertical="top" wrapText="1"/>
    </xf>
    <xf numFmtId="173" fontId="0" fillId="4" borderId="1" applyAlignment="1" pivotButton="0" quotePrefix="0" xfId="0">
      <alignment vertical="top" wrapText="1"/>
    </xf>
    <xf numFmtId="1" fontId="0" fillId="4" borderId="1" applyAlignment="1" pivotButton="0" quotePrefix="0" xfId="0">
      <alignment vertical="top" wrapText="1"/>
    </xf>
    <xf numFmtId="2" fontId="3" fillId="3" borderId="1" applyAlignment="1" pivotButton="0" quotePrefix="0" xfId="0">
      <alignment vertical="top" wrapText="1"/>
    </xf>
    <xf numFmtId="0" fontId="0" fillId="0" borderId="5"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3"/>
  <sheetViews>
    <sheetView zoomScale="100" workbookViewId="0">
      <selection activeCell="A1" sqref="A1"/>
    </sheetView>
  </sheetViews>
  <sheetFormatPr baseColWidth="8" defaultRowHeight="15"/>
  <cols>
    <col width="110" customWidth="1" min="1" max="1"/>
  </cols>
  <sheetData>
    <row r="1">
      <c r="A1" s="1" t="inlineStr">
        <is>
          <t>Lohnprüfung 2027: Mindestlohn, Minijob, Auszubildende</t>
        </is>
      </c>
    </row>
    <row r="2">
      <c r="A2" s="2" t="inlineStr">
        <is>
          <t>Vorlage von ratg.de, Stand Oktober 2026 (Werte für das Jahr 2027). Zum Beitrag: https://ratg.de/minijob-mindestlohn-kanzlei/</t>
        </is>
      </c>
    </row>
    <row r="3">
      <c r="A3" s="3" t="inlineStr"/>
    </row>
    <row r="4">
      <c r="A4" s="3" t="inlineStr">
        <is>
          <t>Wofür: Sie prüfen vor dem Jahreswechsel, ob jede Beschäftigte und jeder Beschäftigte ab 01.01.2027 mindestens 14,60 € je Stunde bekommt, ob Minijobs regelmäßig bei höchstens 633 € im Monat bleiben und ob Auszubildende die Mindestvergütung ihres Beginnjahres erreichen.</t>
        </is>
      </c>
    </row>
    <row r="5">
      <c r="A5" s="3" t="inlineStr"/>
    </row>
    <row r="6">
      <c r="A6" s="4" t="inlineStr">
        <is>
          <t>So arbeiten Sie mit der Vorlage</t>
        </is>
      </c>
    </row>
    <row r="7">
      <c r="A7" s="3" t="inlineStr">
        <is>
          <t>Gelbe Zellen tragen Sie ein, graue Zellen rechnen. Kursive graue Zeilen sind das erfundene Beispiel aus dem Beitrag (Mietrechtskanzlei in Leipzig); überschreiben oder löschen Sie sie.</t>
        </is>
      </c>
    </row>
    <row r="8">
      <c r="A8" s="3" t="inlineStr">
        <is>
          <t>1. Werte: Mindestlohn, Minijob-Grenze und Mindestausbildungsvergütung 2020 bis 2027 mit Fundstelle. Pauschalabgaben für Minijobs als Annahme (gelb).</t>
        </is>
      </c>
    </row>
    <row r="9">
      <c r="A9" s="3" t="inlineStr">
        <is>
          <t>2. Lohnprüfung: eine Zeile je Person. Monatsbrutto, Wochenstunden laut Vertrag und Mehrstunden, die regelmäßig anfallen und nicht gesondert bezahlt werden. Ergebnis: Stundenlohn, Mindestbetrag 2027, Fehlbetrag, Minijob-Grenze oder Übergangsbereich, Mehrkosten im Jahr.</t>
        </is>
      </c>
    </row>
    <row r="10">
      <c r="A10" s="3" t="inlineStr">
        <is>
          <t>3. Azubis: Beginn der Ausbildung, Prüftag (meist der Beginn des neuen Ausbildungsjahres) und vereinbarte Vergütung. Die Vorlage sucht die Mindestvergütung nach Beginnjahr und Ausbildungsjahr.</t>
        </is>
      </c>
    </row>
    <row r="11">
      <c r="A11" s="3" t="inlineStr">
        <is>
          <t>4. Minijob-Grenze: wie viele Stunden zu einem Stundenlohn in 633 € passen, Jahresbetrachtung, Arbeit auf Abruf ohne feste Stundenzahl.</t>
        </is>
      </c>
    </row>
    <row r="12">
      <c r="A12" s="3" t="inlineStr">
        <is>
          <t>5. Stundenzettel: Aufzeichnung für Minijobber (Beginn, Ende, Pause, Dauer) für einen Monat; Blatt für jeden Monat kopieren.</t>
        </is>
      </c>
    </row>
    <row r="13">
      <c r="A13" s="3" t="inlineStr">
        <is>
          <t>6. Prüfliste: dreizehn Punkte für den Jahreswechsel mit Zuständigkeit und Zeitpunkt.</t>
        </is>
      </c>
    </row>
    <row r="14">
      <c r="A14" s="3" t="inlineStr"/>
    </row>
    <row r="15">
      <c r="A15" s="4" t="inlineStr">
        <is>
          <t>Rechenweg</t>
        </is>
      </c>
    </row>
    <row r="16">
      <c r="A16" s="3" t="inlineStr">
        <is>
          <t>Stunden je Monat = Wochenstunden × 13 : 3 (52 Wochen : 12 Monate = 4,33 Wochen je Monat). So rechnet auch § 8 Abs. 1a SGB IV: Geringfügigkeitsgrenze = Mindestlohn × 130 : 3 (zehn Wochenstunden), auf volle Euro aufgerundet.</t>
        </is>
      </c>
    </row>
    <row r="17">
      <c r="A17" s="3" t="inlineStr">
        <is>
          <t>Stundenlohn = Monatsbrutto : Stunden je Monat. Gerechnet wird mit den Stunden, die tatsächlich gearbeitet werden, also auch mit regelmäßigen Mehrstunden, die nicht gesondert bezahlt oder auf einem schriftlich vereinbarten Arbeitszeitkonto ausgeglichen werden (§ 2 Abs. 2 MiLoG).</t>
        </is>
      </c>
    </row>
    <row r="18">
      <c r="A18" s="3" t="inlineStr">
        <is>
          <t>Mehrkosten im Jahr = Fehlbetrag je Monat × 12, brutto. Arbeitgeberanteile zur Sozialversicherung sind nur beim Minijob eingerechnet (Pauschalabgaben, Blatt Werte); Umlagen und Unfallversicherung nicht.</t>
        </is>
      </c>
    </row>
    <row r="19">
      <c r="A19" s="3" t="inlineStr"/>
    </row>
    <row r="20">
      <c r="A20" s="4" t="inlineStr">
        <is>
          <t>Grenzen</t>
        </is>
      </c>
    </row>
    <row r="21">
      <c r="A21" s="3" t="inlineStr">
        <is>
          <t>Die Vorlage bewertet keinen Einzelfall: nicht, ob eine Beschäftigung kurzfristig oder berufsmäßig ist, ob ein Praktikum vom Mindestlohn ausgenommen ist oder ob jemand selbständig arbeitet. Im Zweifel klären das die Minijob-Zentrale oder das Statusfeststellungsverfahren der Deutschen Rentenversicherung. Faktor F und Beitragssätze 2027 für den Übergangsbereich werden bis Jahresende bekannt gegeben; die Lohnabrechnung rechnet damit. Verträge (Ausschlussfristen, Arbeit auf Abruf, Arbeitszeitkonto) prüfen Sie mit Ihrer Beratung; die Vorlage enthält bewusst keine Klauseln.</t>
        </is>
      </c>
    </row>
    <row r="22">
      <c r="A22" s="3" t="inlineStr"/>
    </row>
    <row r="23">
      <c r="A23" s="2" t="inlineStr">
        <is>
          <t>Allgemeine Information, keine Rechts- oder Steuerberatung im Einzelfall. Es gelten die Nutzungsbedingungen für Vorlagen: https://ratg.de/nutzungsbedingungen/ · Herausgeber: Linqbiz GmbH, Angaben im Impressum unter https://ratg.de/impressum/.</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F25"/>
  <sheetViews>
    <sheetView zoomScale="100" workbookViewId="0">
      <selection activeCell="A1" sqref="A1"/>
    </sheetView>
  </sheetViews>
  <sheetFormatPr baseColWidth="8" defaultRowHeight="15"/>
  <cols>
    <col width="44" customWidth="1" min="1" max="1"/>
    <col width="13" customWidth="1" min="2" max="2"/>
    <col width="13" customWidth="1" min="3" max="3"/>
    <col width="13" customWidth="1" min="4" max="4"/>
    <col width="13" customWidth="1" min="5" max="5"/>
    <col width="58" customWidth="1" min="6" max="6"/>
  </cols>
  <sheetData>
    <row r="1">
      <c r="A1" s="1" t="inlineStr">
        <is>
          <t>Werte 2026 und 2027 mit Fundstelle</t>
        </is>
      </c>
    </row>
    <row r="2">
      <c r="A2" s="2" t="inlineStr">
        <is>
          <t>Stand Oktober 2026 (Werte für das Jahr 2027). Graue Zellen rechnen nach dem Gesetz; die Pauschalabgaben (gelb) sind eine Annahme, die Sie anpassen.</t>
        </is>
      </c>
    </row>
    <row r="3">
      <c r="A3" s="5" t="inlineStr">
        <is>
          <t>Wert</t>
        </is>
      </c>
      <c r="B3" s="5" t="inlineStr">
        <is>
          <t>2026</t>
        </is>
      </c>
      <c r="C3" s="5" t="inlineStr">
        <is>
          <t>2027</t>
        </is>
      </c>
      <c r="D3" s="5" t="inlineStr"/>
      <c r="E3" s="5" t="inlineStr"/>
      <c r="F3" s="5" t="inlineStr">
        <is>
          <t>Grundlage</t>
        </is>
      </c>
    </row>
    <row r="4">
      <c r="A4" s="6" t="inlineStr">
        <is>
          <t>Mindestlohn je Zeitstunde, brutto</t>
        </is>
      </c>
      <c r="B4" s="7" t="n">
        <v>13.9</v>
      </c>
      <c r="C4" s="7" t="n">
        <v>14.6</v>
      </c>
      <c r="F4" s="2" t="inlineStr">
        <is>
          <t>§ 1 Fünfte Mindestlohnanpassungsverordnung (MiLoV5)</t>
        </is>
      </c>
    </row>
    <row r="5">
      <c r="A5" s="6" t="inlineStr">
        <is>
          <t>Geringfügigkeitsgrenze (Minijob) im Monat</t>
        </is>
      </c>
      <c r="B5" s="8">
        <f>ROUNDUP(B4*130/3,0)</f>
        <v>603.0</v>
      </c>
      <c r="C5" s="8">
        <f>ROUNDUP(C4*130/3,0)</f>
        <v>633.0</v>
      </c>
      <c r="F5" s="2" t="inlineStr">
        <is>
          <t>§ 8 Abs. 1a SGB IV: Mindestlohn × 130 : 3, auf volle Euro aufgerundet</t>
        </is>
      </c>
    </row>
    <row r="6">
      <c r="A6" s="6" t="inlineStr">
        <is>
          <t>Jahresgrenze Minijob (12-fach, eigene Rechnung)</t>
        </is>
      </c>
      <c r="B6" s="8">
        <f>B5*12</f>
        <v>7236.0</v>
      </c>
      <c r="C6" s="8">
        <f>C5*12</f>
        <v>7596.0</v>
      </c>
      <c r="F6" s="2" t="inlineStr">
        <is>
          <t>Geringfügigkeits-Richtlinien vom 05.01.2026, B 2.2.1: höchstens das 12-Fache</t>
        </is>
      </c>
    </row>
    <row r="7">
      <c r="A7" s="6" t="inlineStr">
        <is>
          <t>Übergangsbereich (Midijob) bis</t>
        </is>
      </c>
      <c r="B7" s="8" t="n">
        <v>2000</v>
      </c>
      <c r="C7" s="8" t="n">
        <v>2000</v>
      </c>
      <c r="F7" s="2" t="inlineStr">
        <is>
          <t>§ 20 Abs. 2 SGB IV; Untergrenze = Minijob-Grenze + 0,01 €</t>
        </is>
      </c>
    </row>
    <row r="8">
      <c r="A8" s="6" t="inlineStr">
        <is>
          <t>Wochen je Monat (52 : 12)</t>
        </is>
      </c>
      <c r="B8" s="9">
        <f>13/3</f>
        <v>4.333333333333333</v>
      </c>
      <c r="C8" s="9">
        <f>13/3</f>
        <v>4.333333333333333</v>
      </c>
      <c r="F8" s="2" t="inlineStr">
        <is>
          <t>wie § 8 Abs. 1a SGB IV (130 : 3 = 10 Stunden × 13 : 3)</t>
        </is>
      </c>
    </row>
    <row r="9">
      <c r="A9" s="6" t="inlineStr">
        <is>
          <t>Pauschalabgaben Minijob, Arbeitgeber (Annahme)</t>
        </is>
      </c>
      <c r="B9" s="10" t="n">
        <v>0.3</v>
      </c>
      <c r="C9" s="10" t="n">
        <v>0.3</v>
      </c>
      <c r="F9" s="2" t="inlineStr">
        <is>
          <t>KV 13 % (nur bei gesetzlich Krankenversicherten) + RV 15 % + Pauschsteuer 2 %, Stand Januar 2026; ohne Umlagen U1, U2, Insolvenzgeld und Unfallversicherung</t>
        </is>
      </c>
    </row>
    <row r="11">
      <c r="A11" s="4" t="inlineStr">
        <is>
          <t>Mindestausbildungsvergütung im Monat nach dem Jahr, in dem die Ausbildung beginnt</t>
        </is>
      </c>
    </row>
    <row r="12">
      <c r="A12" s="2" t="inlineStr">
        <is>
          <t>Maßgeblich ist das Beginnjahr, nicht das laufende Jahr: Wer 2025 begonnen hat, bekommt im dritten Ausbildungsjahr mindestens den Wert der Zeile 2025.</t>
        </is>
      </c>
    </row>
    <row r="13">
      <c r="A13" s="5" t="inlineStr">
        <is>
          <t>Beginn im Jahr</t>
        </is>
      </c>
      <c r="B13" s="5" t="inlineStr">
        <is>
          <t>1. Jahr</t>
        </is>
      </c>
      <c r="C13" s="5" t="inlineStr">
        <is>
          <t>2. Jahr</t>
        </is>
      </c>
      <c r="D13" s="5" t="inlineStr">
        <is>
          <t>3. Jahr</t>
        </is>
      </c>
      <c r="E13" s="5" t="inlineStr">
        <is>
          <t>4. Jahr</t>
        </is>
      </c>
      <c r="F13" s="5" t="inlineStr">
        <is>
          <t>Grundlage</t>
        </is>
      </c>
    </row>
    <row r="14">
      <c r="A14" s="6" t="inlineStr">
        <is>
          <t>2020</t>
        </is>
      </c>
      <c r="B14" s="8" t="n">
        <v>515</v>
      </c>
      <c r="C14" s="8" t="n">
        <v>608</v>
      </c>
      <c r="D14" s="8" t="n">
        <v>695</v>
      </c>
      <c r="E14" s="8" t="n">
        <v>721</v>
      </c>
      <c r="F14" s="2" t="inlineStr">
        <is>
          <t>§ 17 Abs. 2 Satz 1 BBiG (515 € + 18/35/40 %)</t>
        </is>
      </c>
    </row>
    <row r="15">
      <c r="A15" s="6" t="inlineStr">
        <is>
          <t>2021</t>
        </is>
      </c>
      <c r="B15" s="8" t="n">
        <v>550</v>
      </c>
      <c r="C15" s="8" t="n">
        <v>649</v>
      </c>
      <c r="D15" s="8" t="n">
        <v>743</v>
      </c>
      <c r="E15" s="8" t="n">
        <v>770</v>
      </c>
      <c r="F15" s="2" t="inlineStr">
        <is>
          <t>§ 17 Abs. 2 Satz 1 BBiG (550 € + 18/35/40 %)</t>
        </is>
      </c>
    </row>
    <row r="16">
      <c r="A16" s="6" t="inlineStr">
        <is>
          <t>2022</t>
        </is>
      </c>
      <c r="B16" s="8" t="n">
        <v>585</v>
      </c>
      <c r="C16" s="8" t="n">
        <v>690</v>
      </c>
      <c r="D16" s="8" t="n">
        <v>790</v>
      </c>
      <c r="E16" s="8" t="n">
        <v>819</v>
      </c>
      <c r="F16" s="2" t="inlineStr">
        <is>
          <t>§ 17 Abs. 2 Satz 1 BBiG (585 € + 18/35/40 %)</t>
        </is>
      </c>
    </row>
    <row r="17">
      <c r="A17" s="6" t="inlineStr">
        <is>
          <t>2023</t>
        </is>
      </c>
      <c r="B17" s="8" t="n">
        <v>620</v>
      </c>
      <c r="C17" s="8" t="n">
        <v>732</v>
      </c>
      <c r="D17" s="8" t="n">
        <v>837</v>
      </c>
      <c r="E17" s="8" t="n">
        <v>868</v>
      </c>
      <c r="F17" s="2" t="inlineStr">
        <is>
          <t>§ 17 Abs. 2 Satz 1 BBiG (620 € + 18/35/40 %)</t>
        </is>
      </c>
    </row>
    <row r="18">
      <c r="A18" s="6" t="inlineStr">
        <is>
          <t>2024</t>
        </is>
      </c>
      <c r="B18" s="8" t="n">
        <v>649</v>
      </c>
      <c r="C18" s="8" t="n">
        <v>766</v>
      </c>
      <c r="D18" s="8" t="n">
        <v>876</v>
      </c>
      <c r="E18" s="8" t="n">
        <v>909</v>
      </c>
      <c r="F18" s="2" t="inlineStr">
        <is>
          <t>BBiMindVergFBek 2024 vom 16.10.2023, BGBl. 2023 I Nr. 279</t>
        </is>
      </c>
    </row>
    <row r="19">
      <c r="A19" s="6" t="inlineStr">
        <is>
          <t>2025</t>
        </is>
      </c>
      <c r="B19" s="8" t="n">
        <v>682</v>
      </c>
      <c r="C19" s="8" t="n">
        <v>805</v>
      </c>
      <c r="D19" s="8" t="n">
        <v>921</v>
      </c>
      <c r="E19" s="8" t="n">
        <v>955</v>
      </c>
      <c r="F19" s="2" t="inlineStr">
        <is>
          <t>BBiMindVergFBek 2025 vom 08.10.2024, BGBl. 2024 I Nr. 305</t>
        </is>
      </c>
    </row>
    <row r="20">
      <c r="A20" s="6" t="inlineStr">
        <is>
          <t>2026</t>
        </is>
      </c>
      <c r="B20" s="8" t="n">
        <v>724</v>
      </c>
      <c r="C20" s="8" t="n">
        <v>854</v>
      </c>
      <c r="D20" s="8" t="n">
        <v>977</v>
      </c>
      <c r="E20" s="8" t="n">
        <v>1014</v>
      </c>
      <c r="F20" s="2" t="inlineStr">
        <is>
          <t>BBiMindVergFBek 2026 vom 07.10.2025, BGBl. 2025 I Nr. 235</t>
        </is>
      </c>
    </row>
    <row r="21">
      <c r="A21" s="6" t="inlineStr">
        <is>
          <t>2027</t>
        </is>
      </c>
      <c r="B21" s="8" t="n">
        <v>764</v>
      </c>
      <c r="C21" s="8" t="n">
        <v>902</v>
      </c>
      <c r="D21" s="8" t="n">
        <v>1031</v>
      </c>
      <c r="E21" s="8" t="n">
        <v>1070</v>
      </c>
      <c r="F21" s="2" t="inlineStr">
        <is>
          <t>BBiMindVergFBek 2027 vom 30.09.2026, BGBl. 2026 I Nr. 287</t>
        </is>
      </c>
    </row>
    <row r="23" ht="42" customHeight="1">
      <c r="A23" s="2" t="inlineStr">
        <is>
          <t>Teilzeitausbildung: Die Vergütung darf höchstens im selben Verhältnis gekürzt werden wie die Ausbildungszeit (§ 17 Abs. 5 BBiG). Gilt für den Ausbildenden ein Tarifvertrag, geht dessen Regelung vor (§ 17 Abs. 3 BBiG). Die Mindestvergütung ist eine Untergrenze; angemessen kann mehr sein.</t>
        </is>
      </c>
    </row>
    <row r="25" ht="30" customHeight="1">
      <c r="A25" s="2" t="inlineStr">
        <is>
          <t>Allgemeine Information, keine Rechts- oder Steuerberatung im Einzelfall. Es gelten die Nutzungsbedingungen für Vorlagen: https://ratg.de/nutzungsbedingungen/ · Herausgeber: Linqbiz GmbH, Angaben im Impressum unter https://ratg.de/impressum/.</t>
        </is>
      </c>
    </row>
  </sheetData>
  <mergeCells count="2">
    <mergeCell ref="A23:F23"/>
    <mergeCell ref="A25:F25"/>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M29"/>
  <sheetViews>
    <sheetView zoomScale="100"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3" customWidth="1" min="2" max="2"/>
    <col width="13" customWidth="1" min="3" max="3"/>
    <col width="11" customWidth="1" min="4" max="4"/>
    <col width="13" customWidth="1" min="5" max="5"/>
    <col width="11" customWidth="1" min="6" max="6"/>
    <col width="11" customWidth="1" min="7" max="7"/>
    <col width="13" customWidth="1" min="8" max="8"/>
    <col width="12" customWidth="1" min="9" max="9"/>
    <col width="26" customWidth="1" min="10" max="10"/>
    <col width="26" customWidth="1" min="11" max="11"/>
    <col width="13" customWidth="1" min="12" max="12"/>
    <col width="15" customWidth="1" min="13" max="13"/>
  </cols>
  <sheetData>
    <row r="1">
      <c r="A1" s="1" t="inlineStr">
        <is>
          <t>Lohnprüfung zum 01.01.2027: Mindestlohn und Minijob-Grenze</t>
        </is>
      </c>
    </row>
    <row r="2">
      <c r="A2" s="2" t="inlineStr">
        <is>
          <t>Eine Zeile je Person (nicht für Auszubildende, dafür Blatt Azubis). Kursive Zeilen = Beispiel aus dem Beitrag mit den Beträgen von 2026, also vor der Anpassung.</t>
        </is>
      </c>
    </row>
    <row r="4" ht="58" customHeight="1">
      <c r="A4" s="5" t="inlineStr">
        <is>
          <t>Person / Aufgabe</t>
        </is>
      </c>
      <c r="B4" s="5" t="inlineStr">
        <is>
          <t>Art</t>
        </is>
      </c>
      <c r="C4" s="5" t="inlineStr">
        <is>
          <t>Monatsbrutto (heute oder geplant 2027)</t>
        </is>
      </c>
      <c r="D4" s="5" t="inlineStr">
        <is>
          <t>Wochen-stunden laut Vertrag</t>
        </is>
      </c>
      <c r="E4" s="5" t="inlineStr">
        <is>
          <t>Mehrstunden je Woche, nicht gesondert bezahlt</t>
        </is>
      </c>
      <c r="F4" s="5" t="inlineStr">
        <is>
          <t>Stunden je Monat</t>
        </is>
      </c>
      <c r="G4" s="5" t="inlineStr">
        <is>
          <t>Stundenlohn</t>
        </is>
      </c>
      <c r="H4" s="5" t="inlineStr">
        <is>
          <t>Mindestens nötig im Monat</t>
        </is>
      </c>
      <c r="I4" s="5" t="inlineStr">
        <is>
          <t>Fehlbetrag im Monat</t>
        </is>
      </c>
      <c r="J4" s="5" t="inlineStr">
        <is>
          <t>Mindestlohn</t>
        </is>
      </c>
      <c r="K4" s="5" t="inlineStr">
        <is>
          <t>Minijob / Übergangsbereich</t>
        </is>
      </c>
      <c r="L4" s="5" t="inlineStr">
        <is>
          <t>Mehrkosten im Jahr (brutto)</t>
        </is>
      </c>
      <c r="M4" s="5" t="inlineStr">
        <is>
          <t>Mehrkosten im Jahr, Minijob mit Pauschal-abgaben</t>
        </is>
      </c>
    </row>
    <row r="5">
      <c r="A5" s="11" t="inlineStr">
        <is>
          <t>Empfang (Minijob)</t>
        </is>
      </c>
      <c r="B5" s="11" t="inlineStr">
        <is>
          <t>Minijob</t>
        </is>
      </c>
      <c r="C5" s="12" t="n">
        <v>603</v>
      </c>
      <c r="D5" s="13" t="n">
        <v>10</v>
      </c>
      <c r="E5" s="13" t="n">
        <v>0</v>
      </c>
      <c r="F5" s="14">
        <f>IF(OR($C5="",$D5=""),"",($D5+$E5)*Werte!$C$8)</f>
        <v>43.33333333333333</v>
      </c>
      <c r="G5" s="7">
        <f>IF(OR($C5="",$D5=""),"",IF($F5=0,"",$C5/$F5))</f>
        <v>13.915384615384617</v>
      </c>
      <c r="H5" s="7">
        <f>IF($G5="","",ROUND($F5*Werte!$C$4,2))</f>
        <v>632.67</v>
      </c>
      <c r="I5" s="7">
        <f>IF($G5="","",MAX(0,$H5-$C5))</f>
        <v>29.66999999999996</v>
      </c>
      <c r="J5" s="15" t="str">
        <f>IF($G5="","",IF($G5&lt;Werte!$C$4,"unter Mindestlohn: anheben oder Stunden senken","Mindestlohn eingehalten"))</f>
        <v>unter Mindestlohn: anheben oder Stunden senken</v>
      </c>
      <c r="K5" s="15" t="str">
        <f>IF($G5="","",IF(AND($B5="Werkstudent",MAX($C5,$H5)&gt;Werte!$C$5),"Werkstudent: Werkstudentenprivileg prüfen (nur Rentenversicherung)",IF($B5="Werkstudent","Werkstudent bis zur Minijob-Grenze: als Minijob abrechnen (Pauschalabgaben)",IF($B5="Minijob",IF(MAX($C5,$H5)&lt;=Werte!$C$5,"Minijob-Grenze eingehalten","über der Minijob-Grenze: kein Minijob mehr"),IF(MAX($C5,$H5)&lt;=Werte!$C$5,"unter der Minijob-Grenze: Art prüfen",IF(MAX($C5,$H5)&lt;=Werte!$C$7,"Entgelt im Übergangsbereich (Midijob)",""))))))</f>
        <v>Minijob-Grenze eingehalten</v>
      </c>
      <c r="L5" s="7">
        <f>IF($G5="","",$I5*12)</f>
        <v>356.0399999999995</v>
      </c>
      <c r="M5" s="7">
        <f>IF($G5="","",IF(OR($B5="Minijob",AND($B5="Werkstudent",MAX($C5,$H5)&lt;=Werte!$C$5)),$L5*(1+Werte!$C$9),$L5))</f>
        <v>462.85199999999935</v>
      </c>
    </row>
    <row r="6">
      <c r="A6" s="11" t="inlineStr">
        <is>
          <t>ReFa Teilzeit</t>
        </is>
      </c>
      <c r="B6" s="11" t="inlineStr">
        <is>
          <t>Teilzeit</t>
        </is>
      </c>
      <c r="C6" s="12" t="n">
        <v>1600</v>
      </c>
      <c r="D6" s="13" t="n">
        <v>25</v>
      </c>
      <c r="E6" s="13" t="n">
        <v>1</v>
      </c>
      <c r="F6" s="14">
        <f>IF(OR($C6="",$D6=""),"",($D6+$E6)*Werte!$C$8)</f>
        <v>112.66666666666666</v>
      </c>
      <c r="G6" s="7">
        <f>IF(OR($C6="",$D6=""),"",IF($F6=0,"",$C6/$F6))</f>
        <v>14.201183431952664</v>
      </c>
      <c r="H6" s="7">
        <f>IF($G6="","",ROUND($F6*Werte!$C$4,2))</f>
        <v>1644.93</v>
      </c>
      <c r="I6" s="7">
        <f>IF($G6="","",MAX(0,$H6-$C6))</f>
        <v>44.930000000000064</v>
      </c>
      <c r="J6" s="15" t="str">
        <f>IF($G6="","",IF($G6&lt;Werte!$C$4,"unter Mindestlohn: anheben oder Stunden senken","Mindestlohn eingehalten"))</f>
        <v>unter Mindestlohn: anheben oder Stunden senken</v>
      </c>
      <c r="K6" s="15" t="str">
        <f>IF($G6="","",IF(AND($B6="Werkstudent",MAX($C6,$H6)&gt;Werte!$C$5),"Werkstudent: Werkstudentenprivileg prüfen (nur Rentenversicherung)",IF($B6="Werkstudent","Werkstudent bis zur Minijob-Grenze: als Minijob abrechnen (Pauschalabgaben)",IF($B6="Minijob",IF(MAX($C6,$H6)&lt;=Werte!$C$5,"Minijob-Grenze eingehalten","über der Minijob-Grenze: kein Minijob mehr"),IF(MAX($C6,$H6)&lt;=Werte!$C$5,"unter der Minijob-Grenze: Art prüfen",IF(MAX($C6,$H6)&lt;=Werte!$C$7,"Entgelt im Übergangsbereich (Midijob)",""))))))</f>
        <v>Entgelt im Übergangsbereich (Midijob)</v>
      </c>
      <c r="L6" s="7">
        <f>IF($G6="","",$I6*12)</f>
        <v>539.1600000000008</v>
      </c>
      <c r="M6" s="7">
        <f>IF($G6="","",IF(OR($B6="Minijob",AND($B6="Werkstudent",MAX($C6,$H6)&lt;=Werte!$C$5)),$L6*(1+Werte!$C$9),$L6))</f>
        <v>539.1600000000008</v>
      </c>
    </row>
    <row r="7">
      <c r="A7" s="11" t="inlineStr">
        <is>
          <t>Werkstudent (Recherche, Ablage)</t>
        </is>
      </c>
      <c r="B7" s="11" t="inlineStr">
        <is>
          <t>Werkstudent</t>
        </is>
      </c>
      <c r="C7" s="12" t="n">
        <v>910</v>
      </c>
      <c r="D7" s="13" t="n">
        <v>15</v>
      </c>
      <c r="E7" s="13" t="n">
        <v>0</v>
      </c>
      <c r="F7" s="14">
        <f>IF(OR($C7="",$D7=""),"",($D7+$E7)*Werte!$C$8)</f>
        <v>65.0</v>
      </c>
      <c r="G7" s="7">
        <f>IF(OR($C7="",$D7=""),"",IF($F7=0,"",$C7/$F7))</f>
        <v>14.0</v>
      </c>
      <c r="H7" s="7">
        <f>IF($G7="","",ROUND($F7*Werte!$C$4,2))</f>
        <v>949.0</v>
      </c>
      <c r="I7" s="7">
        <f>IF($G7="","",MAX(0,$H7-$C7))</f>
        <v>39.0</v>
      </c>
      <c r="J7" s="15" t="str">
        <f>IF($G7="","",IF($G7&lt;Werte!$C$4,"unter Mindestlohn: anheben oder Stunden senken","Mindestlohn eingehalten"))</f>
        <v>unter Mindestlohn: anheben oder Stunden senken</v>
      </c>
      <c r="K7" s="15" t="str">
        <f>IF($G7="","",IF(AND($B7="Werkstudent",MAX($C7,$H7)&gt;Werte!$C$5),"Werkstudent: Werkstudentenprivileg prüfen (nur Rentenversicherung)",IF($B7="Werkstudent","Werkstudent bis zur Minijob-Grenze: als Minijob abrechnen (Pauschalabgaben)",IF($B7="Minijob",IF(MAX($C7,$H7)&lt;=Werte!$C$5,"Minijob-Grenze eingehalten","über der Minijob-Grenze: kein Minijob mehr"),IF(MAX($C7,$H7)&lt;=Werte!$C$5,"unter der Minijob-Grenze: Art prüfen",IF(MAX($C7,$H7)&lt;=Werte!$C$7,"Entgelt im Übergangsbereich (Midijob)",""))))))</f>
        <v>Werkstudent: Werkstudentenprivileg prüfen (nur Rentenversicherung)</v>
      </c>
      <c r="L7" s="7">
        <f>IF($G7="","",$I7*12)</f>
        <v>468.0</v>
      </c>
      <c r="M7" s="7">
        <f>IF($G7="","",IF(OR($B7="Minijob",AND($B7="Werkstudent",MAX($C7,$H7)&lt;=Werte!$C$5)),$L7*(1+Werte!$C$9),$L7))</f>
        <v>468.0</v>
      </c>
    </row>
    <row r="8">
      <c r="A8" s="16" t="n"/>
      <c r="B8" s="16" t="n"/>
      <c r="C8" s="17" t="n"/>
      <c r="D8" s="18" t="n"/>
      <c r="E8" s="18" t="n"/>
      <c r="F8" s="14" t="str">
        <f>IF(OR($C8="",$D8=""),"",($D8+$E8)*Werte!$C$8)</f>
        <v/>
      </c>
      <c r="G8" s="7" t="str">
        <f>IF(OR($C8="",$D8=""),"",IF($F8=0,"",$C8/$F8))</f>
        <v/>
      </c>
      <c r="H8" s="7" t="str">
        <f>IF($G8="","",ROUND($F8*Werte!$C$4,2))</f>
        <v/>
      </c>
      <c r="I8" s="7" t="str">
        <f>IF($G8="","",MAX(0,$H8-$C8))</f>
        <v/>
      </c>
      <c r="J8" s="15" t="str">
        <f>IF($G8="","",IF($G8&lt;Werte!$C$4,"unter Mindestlohn: anheben oder Stunden senken","Mindestlohn eingehalten"))</f>
        <v/>
      </c>
      <c r="K8" s="15" t="str">
        <f>IF($G8="","",IF(AND($B8="Werkstudent",MAX($C8,$H8)&gt;Werte!$C$5),"Werkstudent: Werkstudentenprivileg prüfen (nur Rentenversicherung)",IF($B8="Werkstudent","Werkstudent bis zur Minijob-Grenze: als Minijob abrechnen (Pauschalabgaben)",IF($B8="Minijob",IF(MAX($C8,$H8)&lt;=Werte!$C$5,"Minijob-Grenze eingehalten","über der Minijob-Grenze: kein Minijob mehr"),IF(MAX($C8,$H8)&lt;=Werte!$C$5,"unter der Minijob-Grenze: Art prüfen",IF(MAX($C8,$H8)&lt;=Werte!$C$7,"Entgelt im Übergangsbereich (Midijob)",""))))))</f>
        <v/>
      </c>
      <c r="L8" s="7" t="str">
        <f>IF($G8="","",$I8*12)</f>
        <v/>
      </c>
      <c r="M8" s="7" t="str">
        <f>IF($G8="","",IF(OR($B8="Minijob",AND($B8="Werkstudent",MAX($C8,$H8)&lt;=Werte!$C$5)),$L8*(1+Werte!$C$9),$L8))</f>
        <v/>
      </c>
    </row>
    <row r="9">
      <c r="A9" s="16" t="n"/>
      <c r="B9" s="16" t="n"/>
      <c r="C9" s="17" t="n"/>
      <c r="D9" s="18" t="n"/>
      <c r="E9" s="18" t="n"/>
      <c r="F9" s="14" t="str">
        <f>IF(OR($C9="",$D9=""),"",($D9+$E9)*Werte!$C$8)</f>
        <v/>
      </c>
      <c r="G9" s="7" t="str">
        <f>IF(OR($C9="",$D9=""),"",IF($F9=0,"",$C9/$F9))</f>
        <v/>
      </c>
      <c r="H9" s="7" t="str">
        <f>IF($G9="","",ROUND($F9*Werte!$C$4,2))</f>
        <v/>
      </c>
      <c r="I9" s="7" t="str">
        <f>IF($G9="","",MAX(0,$H9-$C9))</f>
        <v/>
      </c>
      <c r="J9" s="15" t="str">
        <f>IF($G9="","",IF($G9&lt;Werte!$C$4,"unter Mindestlohn: anheben oder Stunden senken","Mindestlohn eingehalten"))</f>
        <v/>
      </c>
      <c r="K9" s="15" t="str">
        <f>IF($G9="","",IF(AND($B9="Werkstudent",MAX($C9,$H9)&gt;Werte!$C$5),"Werkstudent: Werkstudentenprivileg prüfen (nur Rentenversicherung)",IF($B9="Werkstudent","Werkstudent bis zur Minijob-Grenze: als Minijob abrechnen (Pauschalabgaben)",IF($B9="Minijob",IF(MAX($C9,$H9)&lt;=Werte!$C$5,"Minijob-Grenze eingehalten","über der Minijob-Grenze: kein Minijob mehr"),IF(MAX($C9,$H9)&lt;=Werte!$C$5,"unter der Minijob-Grenze: Art prüfen",IF(MAX($C9,$H9)&lt;=Werte!$C$7,"Entgelt im Übergangsbereich (Midijob)",""))))))</f>
        <v/>
      </c>
      <c r="L9" s="7" t="str">
        <f>IF($G9="","",$I9*12)</f>
        <v/>
      </c>
      <c r="M9" s="7" t="str">
        <f>IF($G9="","",IF(OR($B9="Minijob",AND($B9="Werkstudent",MAX($C9,$H9)&lt;=Werte!$C$5)),$L9*(1+Werte!$C$9),$L9))</f>
        <v/>
      </c>
    </row>
    <row r="10">
      <c r="A10" s="16" t="n"/>
      <c r="B10" s="16" t="n"/>
      <c r="C10" s="17" t="n"/>
      <c r="D10" s="18" t="n"/>
      <c r="E10" s="18" t="n"/>
      <c r="F10" s="14" t="str">
        <f>IF(OR($C10="",$D10=""),"",($D10+$E10)*Werte!$C$8)</f>
        <v/>
      </c>
      <c r="G10" s="7" t="str">
        <f>IF(OR($C10="",$D10=""),"",IF($F10=0,"",$C10/$F10))</f>
        <v/>
      </c>
      <c r="H10" s="7" t="str">
        <f>IF($G10="","",ROUND($F10*Werte!$C$4,2))</f>
        <v/>
      </c>
      <c r="I10" s="7" t="str">
        <f>IF($G10="","",MAX(0,$H10-$C10))</f>
        <v/>
      </c>
      <c r="J10" s="15" t="str">
        <f>IF($G10="","",IF($G10&lt;Werte!$C$4,"unter Mindestlohn: anheben oder Stunden senken","Mindestlohn eingehalten"))</f>
        <v/>
      </c>
      <c r="K10" s="15" t="str">
        <f>IF($G10="","",IF(AND($B10="Werkstudent",MAX($C10,$H10)&gt;Werte!$C$5),"Werkstudent: Werkstudentenprivileg prüfen (nur Rentenversicherung)",IF($B10="Werkstudent","Werkstudent bis zur Minijob-Grenze: als Minijob abrechnen (Pauschalabgaben)",IF($B10="Minijob",IF(MAX($C10,$H10)&lt;=Werte!$C$5,"Minijob-Grenze eingehalten","über der Minijob-Grenze: kein Minijob mehr"),IF(MAX($C10,$H10)&lt;=Werte!$C$5,"unter der Minijob-Grenze: Art prüfen",IF(MAX($C10,$H10)&lt;=Werte!$C$7,"Entgelt im Übergangsbereich (Midijob)",""))))))</f>
        <v/>
      </c>
      <c r="L10" s="7" t="str">
        <f>IF($G10="","",$I10*12)</f>
        <v/>
      </c>
      <c r="M10" s="7" t="str">
        <f>IF($G10="","",IF(OR($B10="Minijob",AND($B10="Werkstudent",MAX($C10,$H10)&lt;=Werte!$C$5)),$L10*(1+Werte!$C$9),$L10))</f>
        <v/>
      </c>
    </row>
    <row r="11">
      <c r="A11" s="16" t="n"/>
      <c r="B11" s="16" t="n"/>
      <c r="C11" s="17" t="n"/>
      <c r="D11" s="18" t="n"/>
      <c r="E11" s="18" t="n"/>
      <c r="F11" s="14" t="str">
        <f>IF(OR($C11="",$D11=""),"",($D11+$E11)*Werte!$C$8)</f>
        <v/>
      </c>
      <c r="G11" s="7" t="str">
        <f>IF(OR($C11="",$D11=""),"",IF($F11=0,"",$C11/$F11))</f>
        <v/>
      </c>
      <c r="H11" s="7" t="str">
        <f>IF($G11="","",ROUND($F11*Werte!$C$4,2))</f>
        <v/>
      </c>
      <c r="I11" s="7" t="str">
        <f>IF($G11="","",MAX(0,$H11-$C11))</f>
        <v/>
      </c>
      <c r="J11" s="15" t="str">
        <f>IF($G11="","",IF($G11&lt;Werte!$C$4,"unter Mindestlohn: anheben oder Stunden senken","Mindestlohn eingehalten"))</f>
        <v/>
      </c>
      <c r="K11" s="15" t="str">
        <f>IF($G11="","",IF(AND($B11="Werkstudent",MAX($C11,$H11)&gt;Werte!$C$5),"Werkstudent: Werkstudentenprivileg prüfen (nur Rentenversicherung)",IF($B11="Werkstudent","Werkstudent bis zur Minijob-Grenze: als Minijob abrechnen (Pauschalabgaben)",IF($B11="Minijob",IF(MAX($C11,$H11)&lt;=Werte!$C$5,"Minijob-Grenze eingehalten","über der Minijob-Grenze: kein Minijob mehr"),IF(MAX($C11,$H11)&lt;=Werte!$C$5,"unter der Minijob-Grenze: Art prüfen",IF(MAX($C11,$H11)&lt;=Werte!$C$7,"Entgelt im Übergangsbereich (Midijob)",""))))))</f>
        <v/>
      </c>
      <c r="L11" s="7" t="str">
        <f>IF($G11="","",$I11*12)</f>
        <v/>
      </c>
      <c r="M11" s="7" t="str">
        <f>IF($G11="","",IF(OR($B11="Minijob",AND($B11="Werkstudent",MAX($C11,$H11)&lt;=Werte!$C$5)),$L11*(1+Werte!$C$9),$L11))</f>
        <v/>
      </c>
    </row>
    <row r="12">
      <c r="A12" s="16" t="n"/>
      <c r="B12" s="16" t="n"/>
      <c r="C12" s="17" t="n"/>
      <c r="D12" s="18" t="n"/>
      <c r="E12" s="18" t="n"/>
      <c r="F12" s="14" t="str">
        <f>IF(OR($C12="",$D12=""),"",($D12+$E12)*Werte!$C$8)</f>
        <v/>
      </c>
      <c r="G12" s="7" t="str">
        <f>IF(OR($C12="",$D12=""),"",IF($F12=0,"",$C12/$F12))</f>
        <v/>
      </c>
      <c r="H12" s="7" t="str">
        <f>IF($G12="","",ROUND($F12*Werte!$C$4,2))</f>
        <v/>
      </c>
      <c r="I12" s="7" t="str">
        <f>IF($G12="","",MAX(0,$H12-$C12))</f>
        <v/>
      </c>
      <c r="J12" s="15" t="str">
        <f>IF($G12="","",IF($G12&lt;Werte!$C$4,"unter Mindestlohn: anheben oder Stunden senken","Mindestlohn eingehalten"))</f>
        <v/>
      </c>
      <c r="K12" s="15" t="str">
        <f>IF($G12="","",IF(AND($B12="Werkstudent",MAX($C12,$H12)&gt;Werte!$C$5),"Werkstudent: Werkstudentenprivileg prüfen (nur Rentenversicherung)",IF($B12="Werkstudent","Werkstudent bis zur Minijob-Grenze: als Minijob abrechnen (Pauschalabgaben)",IF($B12="Minijob",IF(MAX($C12,$H12)&lt;=Werte!$C$5,"Minijob-Grenze eingehalten","über der Minijob-Grenze: kein Minijob mehr"),IF(MAX($C12,$H12)&lt;=Werte!$C$5,"unter der Minijob-Grenze: Art prüfen",IF(MAX($C12,$H12)&lt;=Werte!$C$7,"Entgelt im Übergangsbereich (Midijob)",""))))))</f>
        <v/>
      </c>
      <c r="L12" s="7" t="str">
        <f>IF($G12="","",$I12*12)</f>
        <v/>
      </c>
      <c r="M12" s="7" t="str">
        <f>IF($G12="","",IF(OR($B12="Minijob",AND($B12="Werkstudent",MAX($C12,$H12)&lt;=Werte!$C$5)),$L12*(1+Werte!$C$9),$L12))</f>
        <v/>
      </c>
    </row>
    <row r="13">
      <c r="A13" s="16" t="n"/>
      <c r="B13" s="16" t="n"/>
      <c r="C13" s="17" t="n"/>
      <c r="D13" s="18" t="n"/>
      <c r="E13" s="18" t="n"/>
      <c r="F13" s="14" t="str">
        <f>IF(OR($C13="",$D13=""),"",($D13+$E13)*Werte!$C$8)</f>
        <v/>
      </c>
      <c r="G13" s="7" t="str">
        <f>IF(OR($C13="",$D13=""),"",IF($F13=0,"",$C13/$F13))</f>
        <v/>
      </c>
      <c r="H13" s="7" t="str">
        <f>IF($G13="","",ROUND($F13*Werte!$C$4,2))</f>
        <v/>
      </c>
      <c r="I13" s="7" t="str">
        <f>IF($G13="","",MAX(0,$H13-$C13))</f>
        <v/>
      </c>
      <c r="J13" s="15" t="str">
        <f>IF($G13="","",IF($G13&lt;Werte!$C$4,"unter Mindestlohn: anheben oder Stunden senken","Mindestlohn eingehalten"))</f>
        <v/>
      </c>
      <c r="K13" s="15" t="str">
        <f>IF($G13="","",IF(AND($B13="Werkstudent",MAX($C13,$H13)&gt;Werte!$C$5),"Werkstudent: Werkstudentenprivileg prüfen (nur Rentenversicherung)",IF($B13="Werkstudent","Werkstudent bis zur Minijob-Grenze: als Minijob abrechnen (Pauschalabgaben)",IF($B13="Minijob",IF(MAX($C13,$H13)&lt;=Werte!$C$5,"Minijob-Grenze eingehalten","über der Minijob-Grenze: kein Minijob mehr"),IF(MAX($C13,$H13)&lt;=Werte!$C$5,"unter der Minijob-Grenze: Art prüfen",IF(MAX($C13,$H13)&lt;=Werte!$C$7,"Entgelt im Übergangsbereich (Midijob)",""))))))</f>
        <v/>
      </c>
      <c r="L13" s="7" t="str">
        <f>IF($G13="","",$I13*12)</f>
        <v/>
      </c>
      <c r="M13" s="7" t="str">
        <f>IF($G13="","",IF(OR($B13="Minijob",AND($B13="Werkstudent",MAX($C13,$H13)&lt;=Werte!$C$5)),$L13*(1+Werte!$C$9),$L13))</f>
        <v/>
      </c>
    </row>
    <row r="14">
      <c r="A14" s="16" t="n"/>
      <c r="B14" s="16" t="n"/>
      <c r="C14" s="17" t="n"/>
      <c r="D14" s="18" t="n"/>
      <c r="E14" s="18" t="n"/>
      <c r="F14" s="14" t="str">
        <f>IF(OR($C14="",$D14=""),"",($D14+$E14)*Werte!$C$8)</f>
        <v/>
      </c>
      <c r="G14" s="7" t="str">
        <f>IF(OR($C14="",$D14=""),"",IF($F14=0,"",$C14/$F14))</f>
        <v/>
      </c>
      <c r="H14" s="7" t="str">
        <f>IF($G14="","",ROUND($F14*Werte!$C$4,2))</f>
        <v/>
      </c>
      <c r="I14" s="7" t="str">
        <f>IF($G14="","",MAX(0,$H14-$C14))</f>
        <v/>
      </c>
      <c r="J14" s="15" t="str">
        <f>IF($G14="","",IF($G14&lt;Werte!$C$4,"unter Mindestlohn: anheben oder Stunden senken","Mindestlohn eingehalten"))</f>
        <v/>
      </c>
      <c r="K14" s="15" t="str">
        <f>IF($G14="","",IF(AND($B14="Werkstudent",MAX($C14,$H14)&gt;Werte!$C$5),"Werkstudent: Werkstudentenprivileg prüfen (nur Rentenversicherung)",IF($B14="Werkstudent","Werkstudent bis zur Minijob-Grenze: als Minijob abrechnen (Pauschalabgaben)",IF($B14="Minijob",IF(MAX($C14,$H14)&lt;=Werte!$C$5,"Minijob-Grenze eingehalten","über der Minijob-Grenze: kein Minijob mehr"),IF(MAX($C14,$H14)&lt;=Werte!$C$5,"unter der Minijob-Grenze: Art prüfen",IF(MAX($C14,$H14)&lt;=Werte!$C$7,"Entgelt im Übergangsbereich (Midijob)",""))))))</f>
        <v/>
      </c>
      <c r="L14" s="7" t="str">
        <f>IF($G14="","",$I14*12)</f>
        <v/>
      </c>
      <c r="M14" s="7" t="str">
        <f>IF($G14="","",IF(OR($B14="Minijob",AND($B14="Werkstudent",MAX($C14,$H14)&lt;=Werte!$C$5)),$L14*(1+Werte!$C$9),$L14))</f>
        <v/>
      </c>
    </row>
    <row r="15">
      <c r="A15" s="16" t="n"/>
      <c r="B15" s="16" t="n"/>
      <c r="C15" s="17" t="n"/>
      <c r="D15" s="18" t="n"/>
      <c r="E15" s="18" t="n"/>
      <c r="F15" s="14" t="str">
        <f>IF(OR($C15="",$D15=""),"",($D15+$E15)*Werte!$C$8)</f>
        <v/>
      </c>
      <c r="G15" s="7" t="str">
        <f>IF(OR($C15="",$D15=""),"",IF($F15=0,"",$C15/$F15))</f>
        <v/>
      </c>
      <c r="H15" s="7" t="str">
        <f>IF($G15="","",ROUND($F15*Werte!$C$4,2))</f>
        <v/>
      </c>
      <c r="I15" s="7" t="str">
        <f>IF($G15="","",MAX(0,$H15-$C15))</f>
        <v/>
      </c>
      <c r="J15" s="15" t="str">
        <f>IF($G15="","",IF($G15&lt;Werte!$C$4,"unter Mindestlohn: anheben oder Stunden senken","Mindestlohn eingehalten"))</f>
        <v/>
      </c>
      <c r="K15" s="15" t="str">
        <f>IF($G15="","",IF(AND($B15="Werkstudent",MAX($C15,$H15)&gt;Werte!$C$5),"Werkstudent: Werkstudentenprivileg prüfen (nur Rentenversicherung)",IF($B15="Werkstudent","Werkstudent bis zur Minijob-Grenze: als Minijob abrechnen (Pauschalabgaben)",IF($B15="Minijob",IF(MAX($C15,$H15)&lt;=Werte!$C$5,"Minijob-Grenze eingehalten","über der Minijob-Grenze: kein Minijob mehr"),IF(MAX($C15,$H15)&lt;=Werte!$C$5,"unter der Minijob-Grenze: Art prüfen",IF(MAX($C15,$H15)&lt;=Werte!$C$7,"Entgelt im Übergangsbereich (Midijob)",""))))))</f>
        <v/>
      </c>
      <c r="L15" s="7" t="str">
        <f>IF($G15="","",$I15*12)</f>
        <v/>
      </c>
      <c r="M15" s="7" t="str">
        <f>IF($G15="","",IF(OR($B15="Minijob",AND($B15="Werkstudent",MAX($C15,$H15)&lt;=Werte!$C$5)),$L15*(1+Werte!$C$9),$L15))</f>
        <v/>
      </c>
    </row>
    <row r="16">
      <c r="A16" s="16" t="n"/>
      <c r="B16" s="16" t="n"/>
      <c r="C16" s="17" t="n"/>
      <c r="D16" s="18" t="n"/>
      <c r="E16" s="18" t="n"/>
      <c r="F16" s="14" t="str">
        <f>IF(OR($C16="",$D16=""),"",($D16+$E16)*Werte!$C$8)</f>
        <v/>
      </c>
      <c r="G16" s="7" t="str">
        <f>IF(OR($C16="",$D16=""),"",IF($F16=0,"",$C16/$F16))</f>
        <v/>
      </c>
      <c r="H16" s="7" t="str">
        <f>IF($G16="","",ROUND($F16*Werte!$C$4,2))</f>
        <v/>
      </c>
      <c r="I16" s="7" t="str">
        <f>IF($G16="","",MAX(0,$H16-$C16))</f>
        <v/>
      </c>
      <c r="J16" s="15" t="str">
        <f>IF($G16="","",IF($G16&lt;Werte!$C$4,"unter Mindestlohn: anheben oder Stunden senken","Mindestlohn eingehalten"))</f>
        <v/>
      </c>
      <c r="K16" s="15" t="str">
        <f>IF($G16="","",IF(AND($B16="Werkstudent",MAX($C16,$H16)&gt;Werte!$C$5),"Werkstudent: Werkstudentenprivileg prüfen (nur Rentenversicherung)",IF($B16="Werkstudent","Werkstudent bis zur Minijob-Grenze: als Minijob abrechnen (Pauschalabgaben)",IF($B16="Minijob",IF(MAX($C16,$H16)&lt;=Werte!$C$5,"Minijob-Grenze eingehalten","über der Minijob-Grenze: kein Minijob mehr"),IF(MAX($C16,$H16)&lt;=Werte!$C$5,"unter der Minijob-Grenze: Art prüfen",IF(MAX($C16,$H16)&lt;=Werte!$C$7,"Entgelt im Übergangsbereich (Midijob)",""))))))</f>
        <v/>
      </c>
      <c r="L16" s="7" t="str">
        <f>IF($G16="","",$I16*12)</f>
        <v/>
      </c>
      <c r="M16" s="7" t="str">
        <f>IF($G16="","",IF(OR($B16="Minijob",AND($B16="Werkstudent",MAX($C16,$H16)&lt;=Werte!$C$5)),$L16*(1+Werte!$C$9),$L16))</f>
        <v/>
      </c>
    </row>
    <row r="17">
      <c r="A17" s="16" t="n"/>
      <c r="B17" s="16" t="n"/>
      <c r="C17" s="17" t="n"/>
      <c r="D17" s="18" t="n"/>
      <c r="E17" s="18" t="n"/>
      <c r="F17" s="14" t="str">
        <f>IF(OR($C17="",$D17=""),"",($D17+$E17)*Werte!$C$8)</f>
        <v/>
      </c>
      <c r="G17" s="7" t="str">
        <f>IF(OR($C17="",$D17=""),"",IF($F17=0,"",$C17/$F17))</f>
        <v/>
      </c>
      <c r="H17" s="7" t="str">
        <f>IF($G17="","",ROUND($F17*Werte!$C$4,2))</f>
        <v/>
      </c>
      <c r="I17" s="7" t="str">
        <f>IF($G17="","",MAX(0,$H17-$C17))</f>
        <v/>
      </c>
      <c r="J17" s="15" t="str">
        <f>IF($G17="","",IF($G17&lt;Werte!$C$4,"unter Mindestlohn: anheben oder Stunden senken","Mindestlohn eingehalten"))</f>
        <v/>
      </c>
      <c r="K17" s="15" t="str">
        <f>IF($G17="","",IF(AND($B17="Werkstudent",MAX($C17,$H17)&gt;Werte!$C$5),"Werkstudent: Werkstudentenprivileg prüfen (nur Rentenversicherung)",IF($B17="Werkstudent","Werkstudent bis zur Minijob-Grenze: als Minijob abrechnen (Pauschalabgaben)",IF($B17="Minijob",IF(MAX($C17,$H17)&lt;=Werte!$C$5,"Minijob-Grenze eingehalten","über der Minijob-Grenze: kein Minijob mehr"),IF(MAX($C17,$H17)&lt;=Werte!$C$5,"unter der Minijob-Grenze: Art prüfen",IF(MAX($C17,$H17)&lt;=Werte!$C$7,"Entgelt im Übergangsbereich (Midijob)",""))))))</f>
        <v/>
      </c>
      <c r="L17" s="7" t="str">
        <f>IF($G17="","",$I17*12)</f>
        <v/>
      </c>
      <c r="M17" s="7" t="str">
        <f>IF($G17="","",IF(OR($B17="Minijob",AND($B17="Werkstudent",MAX($C17,$H17)&lt;=Werte!$C$5)),$L17*(1+Werte!$C$9),$L17))</f>
        <v/>
      </c>
    </row>
    <row r="18">
      <c r="A18" s="16" t="n"/>
      <c r="B18" s="16" t="n"/>
      <c r="C18" s="17" t="n"/>
      <c r="D18" s="18" t="n"/>
      <c r="E18" s="18" t="n"/>
      <c r="F18" s="14" t="str">
        <f>IF(OR($C18="",$D18=""),"",($D18+$E18)*Werte!$C$8)</f>
        <v/>
      </c>
      <c r="G18" s="7" t="str">
        <f>IF(OR($C18="",$D18=""),"",IF($F18=0,"",$C18/$F18))</f>
        <v/>
      </c>
      <c r="H18" s="7" t="str">
        <f>IF($G18="","",ROUND($F18*Werte!$C$4,2))</f>
        <v/>
      </c>
      <c r="I18" s="7" t="str">
        <f>IF($G18="","",MAX(0,$H18-$C18))</f>
        <v/>
      </c>
      <c r="J18" s="15" t="str">
        <f>IF($G18="","",IF($G18&lt;Werte!$C$4,"unter Mindestlohn: anheben oder Stunden senken","Mindestlohn eingehalten"))</f>
        <v/>
      </c>
      <c r="K18" s="15" t="str">
        <f>IF($G18="","",IF(AND($B18="Werkstudent",MAX($C18,$H18)&gt;Werte!$C$5),"Werkstudent: Werkstudentenprivileg prüfen (nur Rentenversicherung)",IF($B18="Werkstudent","Werkstudent bis zur Minijob-Grenze: als Minijob abrechnen (Pauschalabgaben)",IF($B18="Minijob",IF(MAX($C18,$H18)&lt;=Werte!$C$5,"Minijob-Grenze eingehalten","über der Minijob-Grenze: kein Minijob mehr"),IF(MAX($C18,$H18)&lt;=Werte!$C$5,"unter der Minijob-Grenze: Art prüfen",IF(MAX($C18,$H18)&lt;=Werte!$C$7,"Entgelt im Übergangsbereich (Midijob)",""))))))</f>
        <v/>
      </c>
      <c r="L18" s="7" t="str">
        <f>IF($G18="","",$I18*12)</f>
        <v/>
      </c>
      <c r="M18" s="7" t="str">
        <f>IF($G18="","",IF(OR($B18="Minijob",AND($B18="Werkstudent",MAX($C18,$H18)&lt;=Werte!$C$5)),$L18*(1+Werte!$C$9),$L18))</f>
        <v/>
      </c>
    </row>
    <row r="19">
      <c r="A19" s="16" t="n"/>
      <c r="B19" s="16" t="n"/>
      <c r="C19" s="17" t="n"/>
      <c r="D19" s="18" t="n"/>
      <c r="E19" s="18" t="n"/>
      <c r="F19" s="14" t="str">
        <f>IF(OR($C19="",$D19=""),"",($D19+$E19)*Werte!$C$8)</f>
        <v/>
      </c>
      <c r="G19" s="7" t="str">
        <f>IF(OR($C19="",$D19=""),"",IF($F19=0,"",$C19/$F19))</f>
        <v/>
      </c>
      <c r="H19" s="7" t="str">
        <f>IF($G19="","",ROUND($F19*Werte!$C$4,2))</f>
        <v/>
      </c>
      <c r="I19" s="7" t="str">
        <f>IF($G19="","",MAX(0,$H19-$C19))</f>
        <v/>
      </c>
      <c r="J19" s="15" t="str">
        <f>IF($G19="","",IF($G19&lt;Werte!$C$4,"unter Mindestlohn: anheben oder Stunden senken","Mindestlohn eingehalten"))</f>
        <v/>
      </c>
      <c r="K19" s="15" t="str">
        <f>IF($G19="","",IF(AND($B19="Werkstudent",MAX($C19,$H19)&gt;Werte!$C$5),"Werkstudent: Werkstudentenprivileg prüfen (nur Rentenversicherung)",IF($B19="Werkstudent","Werkstudent bis zur Minijob-Grenze: als Minijob abrechnen (Pauschalabgaben)",IF($B19="Minijob",IF(MAX($C19,$H19)&lt;=Werte!$C$5,"Minijob-Grenze eingehalten","über der Minijob-Grenze: kein Minijob mehr"),IF(MAX($C19,$H19)&lt;=Werte!$C$5,"unter der Minijob-Grenze: Art prüfen",IF(MAX($C19,$H19)&lt;=Werte!$C$7,"Entgelt im Übergangsbereich (Midijob)",""))))))</f>
        <v/>
      </c>
      <c r="L19" s="7" t="str">
        <f>IF($G19="","",$I19*12)</f>
        <v/>
      </c>
      <c r="M19" s="7" t="str">
        <f>IF($G19="","",IF(OR($B19="Minijob",AND($B19="Werkstudent",MAX($C19,$H19)&lt;=Werte!$C$5)),$L19*(1+Werte!$C$9),$L19))</f>
        <v/>
      </c>
    </row>
    <row r="20">
      <c r="A20" s="16" t="n"/>
      <c r="B20" s="16" t="n"/>
      <c r="C20" s="17" t="n"/>
      <c r="D20" s="18" t="n"/>
      <c r="E20" s="18" t="n"/>
      <c r="F20" s="14" t="str">
        <f>IF(OR($C20="",$D20=""),"",($D20+$E20)*Werte!$C$8)</f>
        <v/>
      </c>
      <c r="G20" s="7" t="str">
        <f>IF(OR($C20="",$D20=""),"",IF($F20=0,"",$C20/$F20))</f>
        <v/>
      </c>
      <c r="H20" s="7" t="str">
        <f>IF($G20="","",ROUND($F20*Werte!$C$4,2))</f>
        <v/>
      </c>
      <c r="I20" s="7" t="str">
        <f>IF($G20="","",MAX(0,$H20-$C20))</f>
        <v/>
      </c>
      <c r="J20" s="15" t="str">
        <f>IF($G20="","",IF($G20&lt;Werte!$C$4,"unter Mindestlohn: anheben oder Stunden senken","Mindestlohn eingehalten"))</f>
        <v/>
      </c>
      <c r="K20" s="15" t="str">
        <f>IF($G20="","",IF(AND($B20="Werkstudent",MAX($C20,$H20)&gt;Werte!$C$5),"Werkstudent: Werkstudentenprivileg prüfen (nur Rentenversicherung)",IF($B20="Werkstudent","Werkstudent bis zur Minijob-Grenze: als Minijob abrechnen (Pauschalabgaben)",IF($B20="Minijob",IF(MAX($C20,$H20)&lt;=Werte!$C$5,"Minijob-Grenze eingehalten","über der Minijob-Grenze: kein Minijob mehr"),IF(MAX($C20,$H20)&lt;=Werte!$C$5,"unter der Minijob-Grenze: Art prüfen",IF(MAX($C20,$H20)&lt;=Werte!$C$7,"Entgelt im Übergangsbereich (Midijob)",""))))))</f>
        <v/>
      </c>
      <c r="L20" s="7" t="str">
        <f>IF($G20="","",$I20*12)</f>
        <v/>
      </c>
      <c r="M20" s="7" t="str">
        <f>IF($G20="","",IF(OR($B20="Minijob",AND($B20="Werkstudent",MAX($C20,$H20)&lt;=Werte!$C$5)),$L20*(1+Werte!$C$9),$L20))</f>
        <v/>
      </c>
    </row>
    <row r="21">
      <c r="A21" s="16" t="n"/>
      <c r="B21" s="16" t="n"/>
      <c r="C21" s="17" t="n"/>
      <c r="D21" s="18" t="n"/>
      <c r="E21" s="18" t="n"/>
      <c r="F21" s="14" t="str">
        <f>IF(OR($C21="",$D21=""),"",($D21+$E21)*Werte!$C$8)</f>
        <v/>
      </c>
      <c r="G21" s="7" t="str">
        <f>IF(OR($C21="",$D21=""),"",IF($F21=0,"",$C21/$F21))</f>
        <v/>
      </c>
      <c r="H21" s="7" t="str">
        <f>IF($G21="","",ROUND($F21*Werte!$C$4,2))</f>
        <v/>
      </c>
      <c r="I21" s="7" t="str">
        <f>IF($G21="","",MAX(0,$H21-$C21))</f>
        <v/>
      </c>
      <c r="J21" s="15" t="str">
        <f>IF($G21="","",IF($G21&lt;Werte!$C$4,"unter Mindestlohn: anheben oder Stunden senken","Mindestlohn eingehalten"))</f>
        <v/>
      </c>
      <c r="K21" s="15" t="str">
        <f>IF($G21="","",IF(AND($B21="Werkstudent",MAX($C21,$H21)&gt;Werte!$C$5),"Werkstudent: Werkstudentenprivileg prüfen (nur Rentenversicherung)",IF($B21="Werkstudent","Werkstudent bis zur Minijob-Grenze: als Minijob abrechnen (Pauschalabgaben)",IF($B21="Minijob",IF(MAX($C21,$H21)&lt;=Werte!$C$5,"Minijob-Grenze eingehalten","über der Minijob-Grenze: kein Minijob mehr"),IF(MAX($C21,$H21)&lt;=Werte!$C$5,"unter der Minijob-Grenze: Art prüfen",IF(MAX($C21,$H21)&lt;=Werte!$C$7,"Entgelt im Übergangsbereich (Midijob)",""))))))</f>
        <v/>
      </c>
      <c r="L21" s="7" t="str">
        <f>IF($G21="","",$I21*12)</f>
        <v/>
      </c>
      <c r="M21" s="7" t="str">
        <f>IF($G21="","",IF(OR($B21="Minijob",AND($B21="Werkstudent",MAX($C21,$H21)&lt;=Werte!$C$5)),$L21*(1+Werte!$C$9),$L21))</f>
        <v/>
      </c>
    </row>
    <row r="22">
      <c r="A22" s="16" t="n"/>
      <c r="B22" s="16" t="n"/>
      <c r="C22" s="17" t="n"/>
      <c r="D22" s="18" t="n"/>
      <c r="E22" s="18" t="n"/>
      <c r="F22" s="14" t="str">
        <f>IF(OR($C22="",$D22=""),"",($D22+$E22)*Werte!$C$8)</f>
        <v/>
      </c>
      <c r="G22" s="7" t="str">
        <f>IF(OR($C22="",$D22=""),"",IF($F22=0,"",$C22/$F22))</f>
        <v/>
      </c>
      <c r="H22" s="7" t="str">
        <f>IF($G22="","",ROUND($F22*Werte!$C$4,2))</f>
        <v/>
      </c>
      <c r="I22" s="7" t="str">
        <f>IF($G22="","",MAX(0,$H22-$C22))</f>
        <v/>
      </c>
      <c r="J22" s="15" t="str">
        <f>IF($G22="","",IF($G22&lt;Werte!$C$4,"unter Mindestlohn: anheben oder Stunden senken","Mindestlohn eingehalten"))</f>
        <v/>
      </c>
      <c r="K22" s="15" t="str">
        <f>IF($G22="","",IF(AND($B22="Werkstudent",MAX($C22,$H22)&gt;Werte!$C$5),"Werkstudent: Werkstudentenprivileg prüfen (nur Rentenversicherung)",IF($B22="Werkstudent","Werkstudent bis zur Minijob-Grenze: als Minijob abrechnen (Pauschalabgaben)",IF($B22="Minijob",IF(MAX($C22,$H22)&lt;=Werte!$C$5,"Minijob-Grenze eingehalten","über der Minijob-Grenze: kein Minijob mehr"),IF(MAX($C22,$H22)&lt;=Werte!$C$5,"unter der Minijob-Grenze: Art prüfen",IF(MAX($C22,$H22)&lt;=Werte!$C$7,"Entgelt im Übergangsbereich (Midijob)",""))))))</f>
        <v/>
      </c>
      <c r="L22" s="7" t="str">
        <f>IF($G22="","",$I22*12)</f>
        <v/>
      </c>
      <c r="M22" s="7" t="str">
        <f>IF($G22="","",IF(OR($B22="Minijob",AND($B22="Werkstudent",MAX($C22,$H22)&lt;=Werte!$C$5)),$L22*(1+Werte!$C$9),$L22))</f>
        <v/>
      </c>
    </row>
    <row r="23">
      <c r="A23" s="16" t="n"/>
      <c r="B23" s="16" t="n"/>
      <c r="C23" s="17" t="n"/>
      <c r="D23" s="18" t="n"/>
      <c r="E23" s="18" t="n"/>
      <c r="F23" s="14" t="str">
        <f>IF(OR($C23="",$D23=""),"",($D23+$E23)*Werte!$C$8)</f>
        <v/>
      </c>
      <c r="G23" s="7" t="str">
        <f>IF(OR($C23="",$D23=""),"",IF($F23=0,"",$C23/$F23))</f>
        <v/>
      </c>
      <c r="H23" s="7" t="str">
        <f>IF($G23="","",ROUND($F23*Werte!$C$4,2))</f>
        <v/>
      </c>
      <c r="I23" s="7" t="str">
        <f>IF($G23="","",MAX(0,$H23-$C23))</f>
        <v/>
      </c>
      <c r="J23" s="15" t="str">
        <f>IF($G23="","",IF($G23&lt;Werte!$C$4,"unter Mindestlohn: anheben oder Stunden senken","Mindestlohn eingehalten"))</f>
        <v/>
      </c>
      <c r="K23" s="15" t="str">
        <f>IF($G23="","",IF(AND($B23="Werkstudent",MAX($C23,$H23)&gt;Werte!$C$5),"Werkstudent: Werkstudentenprivileg prüfen (nur Rentenversicherung)",IF($B23="Werkstudent","Werkstudent bis zur Minijob-Grenze: als Minijob abrechnen (Pauschalabgaben)",IF($B23="Minijob",IF(MAX($C23,$H23)&lt;=Werte!$C$5,"Minijob-Grenze eingehalten","über der Minijob-Grenze: kein Minijob mehr"),IF(MAX($C23,$H23)&lt;=Werte!$C$5,"unter der Minijob-Grenze: Art prüfen",IF(MAX($C23,$H23)&lt;=Werte!$C$7,"Entgelt im Übergangsbereich (Midijob)",""))))))</f>
        <v/>
      </c>
      <c r="L23" s="7" t="str">
        <f>IF($G23="","",$I23*12)</f>
        <v/>
      </c>
      <c r="M23" s="7" t="str">
        <f>IF($G23="","",IF(OR($B23="Minijob",AND($B23="Werkstudent",MAX($C23,$H23)&lt;=Werte!$C$5)),$L23*(1+Werte!$C$9),$L23))</f>
        <v/>
      </c>
    </row>
    <row r="24">
      <c r="A24" s="16" t="n"/>
      <c r="B24" s="16" t="n"/>
      <c r="C24" s="17" t="n"/>
      <c r="D24" s="18" t="n"/>
      <c r="E24" s="18" t="n"/>
      <c r="F24" s="14" t="str">
        <f>IF(OR($C24="",$D24=""),"",($D24+$E24)*Werte!$C$8)</f>
        <v/>
      </c>
      <c r="G24" s="7" t="str">
        <f>IF(OR($C24="",$D24=""),"",IF($F24=0,"",$C24/$F24))</f>
        <v/>
      </c>
      <c r="H24" s="7" t="str">
        <f>IF($G24="","",ROUND($F24*Werte!$C$4,2))</f>
        <v/>
      </c>
      <c r="I24" s="7" t="str">
        <f>IF($G24="","",MAX(0,$H24-$C24))</f>
        <v/>
      </c>
      <c r="J24" s="15" t="str">
        <f>IF($G24="","",IF($G24&lt;Werte!$C$4,"unter Mindestlohn: anheben oder Stunden senken","Mindestlohn eingehalten"))</f>
        <v/>
      </c>
      <c r="K24" s="15" t="str">
        <f>IF($G24="","",IF(AND($B24="Werkstudent",MAX($C24,$H24)&gt;Werte!$C$5),"Werkstudent: Werkstudentenprivileg prüfen (nur Rentenversicherung)",IF($B24="Werkstudent","Werkstudent bis zur Minijob-Grenze: als Minijob abrechnen (Pauschalabgaben)",IF($B24="Minijob",IF(MAX($C24,$H24)&lt;=Werte!$C$5,"Minijob-Grenze eingehalten","über der Minijob-Grenze: kein Minijob mehr"),IF(MAX($C24,$H24)&lt;=Werte!$C$5,"unter der Minijob-Grenze: Art prüfen",IF(MAX($C24,$H24)&lt;=Werte!$C$7,"Entgelt im Übergangsbereich (Midijob)",""))))))</f>
        <v/>
      </c>
      <c r="L24" s="7" t="str">
        <f>IF($G24="","",$I24*12)</f>
        <v/>
      </c>
      <c r="M24" s="7" t="str">
        <f>IF($G24="","",IF(OR($B24="Minijob",AND($B24="Werkstudent",MAX($C24,$H24)&lt;=Werte!$C$5)),$L24*(1+Werte!$C$9),$L24))</f>
        <v/>
      </c>
    </row>
    <row r="26">
      <c r="A26" s="4" t="inlineStr">
        <is>
          <t>Summe</t>
        </is>
      </c>
      <c r="I26" s="19">
        <f>SUM(I5:I24)</f>
        <v>113.60000000000002</v>
      </c>
      <c r="L26" s="19">
        <f>SUM(L5:L24)</f>
        <v>1363.2000000000003</v>
      </c>
      <c r="M26" s="19">
        <f>SUM(M5:M24)</f>
        <v>1470.0120000000002</v>
      </c>
    </row>
    <row r="28" ht="44" customHeight="1">
      <c r="A28" s="2" t="inlineStr">
        <is>
          <t>Hinweise: Der Mindestbetrag ist auf Cent gerundet; beim Minijob zahlen Sie meist den vollen Euro (633 € statt 632,67 €). Liegt das Monatsbrutto genau an der Grenze, prüfen Sie im Blatt Minijob-Grenze die Jahresbetrachtung. Mehrstunden auf einem schriftlich vereinbarten Arbeitszeitkonto (höchstens 50 % der vereinbarten Arbeitszeit je Monat, Ausgleich in zwölf Monaten, § 2 Abs. 2 MiLoG) tragen Sie in Spalte E nicht ein, solange der Ausgleich läuft und innerhalb von zwölf Monaten erfolgt. Werkstudenten: Art „Werkstudent“ wählen; in der Sozialversicherung gilt meist das Werkstudentenprivileg (nur Rentenversicherung), ob es greift, klärt das Lohnbüro. Bis zur Minijob-Grenze rechnet die Vorlage einen Werkstudenten als Minijob mit Pauschalabgaben.</t>
        </is>
      </c>
    </row>
    <row r="29">
      <c r="A29" s="2" t="inlineStr">
        <is>
          <t>Allgemeine Information, keine Rechts- oder Steuerberatung im Einzelfall. Es gelten die Nutzungsbedingungen für Vorlagen: https://ratg.de/nutzungsbedingungen/ · Herausgeber: Linqbiz GmbH, Angaben im Impressum unter https://ratg.de/impressum/.</t>
        </is>
      </c>
    </row>
  </sheetData>
  <mergeCells count="3">
    <mergeCell ref="A2:M2"/>
    <mergeCell ref="A29:M29"/>
    <mergeCell ref="A28:M28"/>
  </mergeCells>
  <dataValidations count="1">
    <dataValidation sqref="B5:B24" showDropDown="0" showInputMessage="0" showErrorMessage="1" allowBlank="1" errorTitle="Art" error="Bitte aus der Liste wählen." type="list">
      <formula1>"Minijob,Teilzeit,Vollzeit,Werkstudent,Aushilfe,Sonstige"</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I17"/>
  <sheetViews>
    <sheetView zoomScale="100"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6" customWidth="1" min="3" max="3"/>
    <col width="14" customWidth="1" min="4" max="4"/>
    <col width="11" customWidth="1" min="5" max="5"/>
    <col width="12" customWidth="1" min="6" max="6"/>
    <col width="15" customWidth="1" min="7" max="7"/>
    <col width="28" customWidth="1" min="8" max="8"/>
    <col width="13" customWidth="1" min="9" max="9"/>
  </cols>
  <sheetData>
    <row r="1">
      <c r="A1" s="1" t="inlineStr">
        <is>
          <t>Auszubildende: Mindestvergütung nach Beginnjahr und Ausbildungsjahr</t>
        </is>
      </c>
    </row>
    <row r="2">
      <c r="A2" s="2" t="inlineStr">
        <is>
          <t>Prüftag = Tag, für den Sie prüfen, meist der erste Tag eines neuen Ausbildungsjahres. Die Vorlage zählt volle Jahre seit Beginn. Kursive Zeile = Beispiel aus dem Beitrag.</t>
        </is>
      </c>
    </row>
    <row r="4" ht="44" customHeight="1">
      <c r="A4" s="5" t="inlineStr">
        <is>
          <t>Person</t>
        </is>
      </c>
      <c r="B4" s="5" t="inlineStr">
        <is>
          <t>Beginn der Ausbildung</t>
        </is>
      </c>
      <c r="C4" s="5" t="inlineStr">
        <is>
          <t>Prüftag</t>
        </is>
      </c>
      <c r="D4" s="5" t="inlineStr">
        <is>
          <t>Vereinbarte Vergütung im Monat</t>
        </is>
      </c>
      <c r="E4" s="5" t="inlineStr">
        <is>
          <t>Beginnjahr</t>
        </is>
      </c>
      <c r="F4" s="5" t="inlineStr">
        <is>
          <t>Ausbildungs-jahr am Prüftag</t>
        </is>
      </c>
      <c r="G4" s="5" t="inlineStr">
        <is>
          <t>Mindest-vergütung</t>
        </is>
      </c>
      <c r="H4" s="5" t="inlineStr">
        <is>
          <t>Ergebnis</t>
        </is>
      </c>
      <c r="I4" s="5" t="inlineStr">
        <is>
          <t>Fehlbetrag im Monat</t>
        </is>
      </c>
    </row>
    <row r="5">
      <c r="A5" s="11" t="inlineStr">
        <is>
          <t>Auszubildende ReFa</t>
        </is>
      </c>
      <c r="B5" s="20" t="n">
        <v>45870</v>
      </c>
      <c r="C5" s="20" t="n">
        <v>46600</v>
      </c>
      <c r="D5" s="12" t="n">
        <v>900</v>
      </c>
      <c r="E5" s="21">
        <f>IF($B5="","",YEAR($B5))</f>
        <v>2025.0</v>
      </c>
      <c r="F5" s="21">
        <f>IF(OR($B5="",$C5=""),"",INT(((YEAR($C5)-YEAR($B5))*12+MONTH($C5)-MONTH($B5)-IF(DAY($C5)&lt;DAY($B5),1,0))/12)+1)</f>
        <v>3.0</v>
      </c>
      <c r="G5" s="8">
        <f>IF($F5="","",IF(OR($E5&lt;2020,$E5&gt;2027,$F5&lt;1,$F5&gt;4),"nicht in der Tabelle",INDEX(Werte!$B$14:$E$21,$E5-2019,$F5)))</f>
        <v>921.0</v>
      </c>
      <c r="H5" s="15" t="str">
        <f>IF(OR($D5="",$G5=""),"",IF($G5="nicht in der Tabelle","Tabelle im Blatt Werte ergänzen",IF($D5&lt;$G5,"unter der Mindestvergütung","Mindestvergütung eingehalten")))</f>
        <v>unter der Mindestvergütung</v>
      </c>
      <c r="I5" s="7">
        <f>IF($H5="unter der Mindestvergütung",$G5-$D5,"")</f>
        <v>21.0</v>
      </c>
    </row>
    <row r="6">
      <c r="A6" s="16" t="n"/>
      <c r="B6" s="22" t="n"/>
      <c r="C6" s="22" t="n"/>
      <c r="D6" s="17" t="n"/>
      <c r="E6" s="21" t="str">
        <f>IF($B6="","",YEAR($B6))</f>
        <v/>
      </c>
      <c r="F6" s="21" t="str">
        <f>IF(OR($B6="",$C6=""),"",INT(((YEAR($C6)-YEAR($B6))*12+MONTH($C6)-MONTH($B6)-IF(DAY($C6)&lt;DAY($B6),1,0))/12)+1)</f>
        <v/>
      </c>
      <c r="G6" s="8" t="str">
        <f>IF($F6="","",IF(OR($E6&lt;2020,$E6&gt;2027,$F6&lt;1,$F6&gt;4),"nicht in der Tabelle",INDEX(Werte!$B$14:$E$21,$E6-2019,$F6)))</f>
        <v/>
      </c>
      <c r="H6" s="15" t="str">
        <f>IF(OR($D6="",$G6=""),"",IF($G6="nicht in der Tabelle","Tabelle im Blatt Werte ergänzen",IF($D6&lt;$G6,"unter der Mindestvergütung","Mindestvergütung eingehalten")))</f>
        <v/>
      </c>
      <c r="I6" s="7" t="str">
        <f>IF($H6="unter der Mindestvergütung",$G6-$D6,"")</f>
        <v/>
      </c>
    </row>
    <row r="7">
      <c r="A7" s="16" t="n"/>
      <c r="B7" s="22" t="n"/>
      <c r="C7" s="22" t="n"/>
      <c r="D7" s="17" t="n"/>
      <c r="E7" s="21" t="str">
        <f>IF($B7="","",YEAR($B7))</f>
        <v/>
      </c>
      <c r="F7" s="21" t="str">
        <f>IF(OR($B7="",$C7=""),"",INT(((YEAR($C7)-YEAR($B7))*12+MONTH($C7)-MONTH($B7)-IF(DAY($C7)&lt;DAY($B7),1,0))/12)+1)</f>
        <v/>
      </c>
      <c r="G7" s="8" t="str">
        <f>IF($F7="","",IF(OR($E7&lt;2020,$E7&gt;2027,$F7&lt;1,$F7&gt;4),"nicht in der Tabelle",INDEX(Werte!$B$14:$E$21,$E7-2019,$F7)))</f>
        <v/>
      </c>
      <c r="H7" s="15" t="str">
        <f>IF(OR($D7="",$G7=""),"",IF($G7="nicht in der Tabelle","Tabelle im Blatt Werte ergänzen",IF($D7&lt;$G7,"unter der Mindestvergütung","Mindestvergütung eingehalten")))</f>
        <v/>
      </c>
      <c r="I7" s="7" t="str">
        <f>IF($H7="unter der Mindestvergütung",$G7-$D7,"")</f>
        <v/>
      </c>
    </row>
    <row r="8">
      <c r="A8" s="16" t="n"/>
      <c r="B8" s="22" t="n"/>
      <c r="C8" s="22" t="n"/>
      <c r="D8" s="17" t="n"/>
      <c r="E8" s="21" t="str">
        <f>IF($B8="","",YEAR($B8))</f>
        <v/>
      </c>
      <c r="F8" s="21" t="str">
        <f>IF(OR($B8="",$C8=""),"",INT(((YEAR($C8)-YEAR($B8))*12+MONTH($C8)-MONTH($B8)-IF(DAY($C8)&lt;DAY($B8),1,0))/12)+1)</f>
        <v/>
      </c>
      <c r="G8" s="8" t="str">
        <f>IF($F8="","",IF(OR($E8&lt;2020,$E8&gt;2027,$F8&lt;1,$F8&gt;4),"nicht in der Tabelle",INDEX(Werte!$B$14:$E$21,$E8-2019,$F8)))</f>
        <v/>
      </c>
      <c r="H8" s="15" t="str">
        <f>IF(OR($D8="",$G8=""),"",IF($G8="nicht in der Tabelle","Tabelle im Blatt Werte ergänzen",IF($D8&lt;$G8,"unter der Mindestvergütung","Mindestvergütung eingehalten")))</f>
        <v/>
      </c>
      <c r="I8" s="7" t="str">
        <f>IF($H8="unter der Mindestvergütung",$G8-$D8,"")</f>
        <v/>
      </c>
    </row>
    <row r="9">
      <c r="A9" s="16" t="n"/>
      <c r="B9" s="22" t="n"/>
      <c r="C9" s="22" t="n"/>
      <c r="D9" s="17" t="n"/>
      <c r="E9" s="21" t="str">
        <f>IF($B9="","",YEAR($B9))</f>
        <v/>
      </c>
      <c r="F9" s="21" t="str">
        <f>IF(OR($B9="",$C9=""),"",INT(((YEAR($C9)-YEAR($B9))*12+MONTH($C9)-MONTH($B9)-IF(DAY($C9)&lt;DAY($B9),1,0))/12)+1)</f>
        <v/>
      </c>
      <c r="G9" s="8" t="str">
        <f>IF($F9="","",IF(OR($E9&lt;2020,$E9&gt;2027,$F9&lt;1,$F9&gt;4),"nicht in der Tabelle",INDEX(Werte!$B$14:$E$21,$E9-2019,$F9)))</f>
        <v/>
      </c>
      <c r="H9" s="15" t="str">
        <f>IF(OR($D9="",$G9=""),"",IF($G9="nicht in der Tabelle","Tabelle im Blatt Werte ergänzen",IF($D9&lt;$G9,"unter der Mindestvergütung","Mindestvergütung eingehalten")))</f>
        <v/>
      </c>
      <c r="I9" s="7" t="str">
        <f>IF($H9="unter der Mindestvergütung",$G9-$D9,"")</f>
        <v/>
      </c>
    </row>
    <row r="10">
      <c r="A10" s="16" t="n"/>
      <c r="B10" s="22" t="n"/>
      <c r="C10" s="22" t="n"/>
      <c r="D10" s="17" t="n"/>
      <c r="E10" s="21" t="str">
        <f>IF($B10="","",YEAR($B10))</f>
        <v/>
      </c>
      <c r="F10" s="21" t="str">
        <f>IF(OR($B10="",$C10=""),"",INT(((YEAR($C10)-YEAR($B10))*12+MONTH($C10)-MONTH($B10)-IF(DAY($C10)&lt;DAY($B10),1,0))/12)+1)</f>
        <v/>
      </c>
      <c r="G10" s="8" t="str">
        <f>IF($F10="","",IF(OR($E10&lt;2020,$E10&gt;2027,$F10&lt;1,$F10&gt;4),"nicht in der Tabelle",INDEX(Werte!$B$14:$E$21,$E10-2019,$F10)))</f>
        <v/>
      </c>
      <c r="H10" s="15" t="str">
        <f>IF(OR($D10="",$G10=""),"",IF($G10="nicht in der Tabelle","Tabelle im Blatt Werte ergänzen",IF($D10&lt;$G10,"unter der Mindestvergütung","Mindestvergütung eingehalten")))</f>
        <v/>
      </c>
      <c r="I10" s="7" t="str">
        <f>IF($H10="unter der Mindestvergütung",$G10-$D10,"")</f>
        <v/>
      </c>
    </row>
    <row r="11">
      <c r="A11" s="16" t="n"/>
      <c r="B11" s="22" t="n"/>
      <c r="C11" s="22" t="n"/>
      <c r="D11" s="17" t="n"/>
      <c r="E11" s="21" t="str">
        <f>IF($B11="","",YEAR($B11))</f>
        <v/>
      </c>
      <c r="F11" s="21" t="str">
        <f>IF(OR($B11="",$C11=""),"",INT(((YEAR($C11)-YEAR($B11))*12+MONTH($C11)-MONTH($B11)-IF(DAY($C11)&lt;DAY($B11),1,0))/12)+1)</f>
        <v/>
      </c>
      <c r="G11" s="8" t="str">
        <f>IF($F11="","",IF(OR($E11&lt;2020,$E11&gt;2027,$F11&lt;1,$F11&gt;4),"nicht in der Tabelle",INDEX(Werte!$B$14:$E$21,$E11-2019,$F11)))</f>
        <v/>
      </c>
      <c r="H11" s="15" t="str">
        <f>IF(OR($D11="",$G11=""),"",IF($G11="nicht in der Tabelle","Tabelle im Blatt Werte ergänzen",IF($D11&lt;$G11,"unter der Mindestvergütung","Mindestvergütung eingehalten")))</f>
        <v/>
      </c>
      <c r="I11" s="7" t="str">
        <f>IF($H11="unter der Mindestvergütung",$G11-$D11,"")</f>
        <v/>
      </c>
    </row>
    <row r="12">
      <c r="A12" s="16" t="n"/>
      <c r="B12" s="22" t="n"/>
      <c r="C12" s="22" t="n"/>
      <c r="D12" s="17" t="n"/>
      <c r="E12" s="21" t="str">
        <f>IF($B12="","",YEAR($B12))</f>
        <v/>
      </c>
      <c r="F12" s="21" t="str">
        <f>IF(OR($B12="",$C12=""),"",INT(((YEAR($C12)-YEAR($B12))*12+MONTH($C12)-MONTH($B12)-IF(DAY($C12)&lt;DAY($B12),1,0))/12)+1)</f>
        <v/>
      </c>
      <c r="G12" s="8" t="str">
        <f>IF($F12="","",IF(OR($E12&lt;2020,$E12&gt;2027,$F12&lt;1,$F12&gt;4),"nicht in der Tabelle",INDEX(Werte!$B$14:$E$21,$E12-2019,$F12)))</f>
        <v/>
      </c>
      <c r="H12" s="15" t="str">
        <f>IF(OR($D12="",$G12=""),"",IF($G12="nicht in der Tabelle","Tabelle im Blatt Werte ergänzen",IF($D12&lt;$G12,"unter der Mindestvergütung","Mindestvergütung eingehalten")))</f>
        <v/>
      </c>
      <c r="I12" s="7" t="str">
        <f>IF($H12="unter der Mindestvergütung",$G12-$D12,"")</f>
        <v/>
      </c>
    </row>
    <row r="13">
      <c r="A13" s="16" t="n"/>
      <c r="B13" s="22" t="n"/>
      <c r="C13" s="22" t="n"/>
      <c r="D13" s="17" t="n"/>
      <c r="E13" s="21" t="str">
        <f>IF($B13="","",YEAR($B13))</f>
        <v/>
      </c>
      <c r="F13" s="21" t="str">
        <f>IF(OR($B13="",$C13=""),"",INT(((YEAR($C13)-YEAR($B13))*12+MONTH($C13)-MONTH($B13)-IF(DAY($C13)&lt;DAY($B13),1,0))/12)+1)</f>
        <v/>
      </c>
      <c r="G13" s="8" t="str">
        <f>IF($F13="","",IF(OR($E13&lt;2020,$E13&gt;2027,$F13&lt;1,$F13&gt;4),"nicht in der Tabelle",INDEX(Werte!$B$14:$E$21,$E13-2019,$F13)))</f>
        <v/>
      </c>
      <c r="H13" s="15" t="str">
        <f>IF(OR($D13="",$G13=""),"",IF($G13="nicht in der Tabelle","Tabelle im Blatt Werte ergänzen",IF($D13&lt;$G13,"unter der Mindestvergütung","Mindestvergütung eingehalten")))</f>
        <v/>
      </c>
      <c r="I13" s="7" t="str">
        <f>IF($H13="unter der Mindestvergütung",$G13-$D13,"")</f>
        <v/>
      </c>
    </row>
    <row r="14">
      <c r="A14" s="16" t="n"/>
      <c r="B14" s="22" t="n"/>
      <c r="C14" s="22" t="n"/>
      <c r="D14" s="17" t="n"/>
      <c r="E14" s="21" t="str">
        <f>IF($B14="","",YEAR($B14))</f>
        <v/>
      </c>
      <c r="F14" s="21" t="str">
        <f>IF(OR($B14="",$C14=""),"",INT(((YEAR($C14)-YEAR($B14))*12+MONTH($C14)-MONTH($B14)-IF(DAY($C14)&lt;DAY($B14),1,0))/12)+1)</f>
        <v/>
      </c>
      <c r="G14" s="8" t="str">
        <f>IF($F14="","",IF(OR($E14&lt;2020,$E14&gt;2027,$F14&lt;1,$F14&gt;4),"nicht in der Tabelle",INDEX(Werte!$B$14:$E$21,$E14-2019,$F14)))</f>
        <v/>
      </c>
      <c r="H14" s="15" t="str">
        <f>IF(OR($D14="",$G14=""),"",IF($G14="nicht in der Tabelle","Tabelle im Blatt Werte ergänzen",IF($D14&lt;$G14,"unter der Mindestvergütung","Mindestvergütung eingehalten")))</f>
        <v/>
      </c>
      <c r="I14" s="7" t="str">
        <f>IF($H14="unter der Mindestvergütung",$G14-$D14,"")</f>
        <v/>
      </c>
    </row>
    <row r="16" ht="42" customHeight="1">
      <c r="A16" s="2" t="inlineStr">
        <is>
          <t>Die Vergütung muss außerdem mindestens jährlich steigen (§ 17 Abs. 1 Satz 2 BBiG). Mehrarbeit über die vereinbarte tägliche Ausbildungszeit wird besonders vergütet oder durch Freizeit ausgeglichen (§ 17 Abs. 7 BBiG). Auszubildende fallen nicht unter das Mindestlohngesetz (§ 22 Abs. 3 MiLoG).</t>
        </is>
      </c>
    </row>
    <row r="17">
      <c r="A17" s="2" t="inlineStr">
        <is>
          <t>Allgemeine Information, keine Rechts- oder Steuerberatung im Einzelfall. Es gelten die Nutzungsbedingungen für Vorlagen: https://ratg.de/nutzungsbedingungen/ · Herausgeber: Linqbiz GmbH, Angaben im Impressum unter https://ratg.de/impressum/.</t>
        </is>
      </c>
    </row>
  </sheetData>
  <mergeCells count="3">
    <mergeCell ref="A17:I17"/>
    <mergeCell ref="A2:I2"/>
    <mergeCell ref="A16:I16"/>
  </mergeCell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C18"/>
  <sheetViews>
    <sheetView zoomScale="100" workbookViewId="0">
      <selection activeCell="A1" sqref="A1"/>
    </sheetView>
  </sheetViews>
  <sheetFormatPr baseColWidth="8" defaultRowHeight="15"/>
  <cols>
    <col width="62" customWidth="1" min="1" max="1"/>
    <col width="16" customWidth="1" min="2" max="2"/>
    <col width="60" customWidth="1" min="3" max="3"/>
  </cols>
  <sheetData>
    <row r="1">
      <c r="A1" s="1" t="inlineStr">
        <is>
          <t>Minijob-Grenze 2027: Stunden und Jahresbetrachtung</t>
        </is>
      </c>
    </row>
    <row r="3">
      <c r="A3" s="6" t="inlineStr">
        <is>
          <t>Stundenlohn</t>
        </is>
      </c>
      <c r="B3" s="17" t="n">
        <v>14.6</v>
      </c>
      <c r="C3" s="2" t="inlineStr">
        <is>
          <t>mindestens 14,60 € (Blatt Werte)</t>
        </is>
      </c>
    </row>
    <row r="4">
      <c r="A4" s="6" t="inlineStr">
        <is>
          <t>Minijob-Grenze im Monat</t>
        </is>
      </c>
      <c r="B4" s="8">
        <f>Werte!C5</f>
        <v>633.0</v>
      </c>
    </row>
    <row r="5">
      <c r="A5" s="6" t="inlineStr">
        <is>
          <t>Höchstens Stunden im Monat</t>
        </is>
      </c>
      <c r="B5" s="14">
        <f>ROUNDDOWN(B4/B3,2)</f>
        <v>43.35</v>
      </c>
    </row>
    <row r="6">
      <c r="A6" s="6" t="inlineStr">
        <is>
          <t>Volle Stunden im Monat</t>
        </is>
      </c>
      <c r="B6" s="23">
        <f>INT(B4/B3)</f>
        <v>43.0</v>
      </c>
    </row>
    <row r="7">
      <c r="A7" s="6" t="inlineStr">
        <is>
          <t>Höchstens Stunden je Woche</t>
        </is>
      </c>
      <c r="B7" s="14">
        <f>ROUNDDOWN(B4/B3/Werte!C8,2)</f>
        <v>10.0</v>
      </c>
    </row>
    <row r="9">
      <c r="A9" s="6" t="inlineStr">
        <is>
          <t>Geplante feste Wochenstunden</t>
        </is>
      </c>
      <c r="B9" s="18" t="n">
        <v>10</v>
      </c>
    </row>
    <row r="10">
      <c r="A10" s="6" t="inlineStr">
        <is>
          <t>Monatsentgelt bei diesen Stunden</t>
        </is>
      </c>
      <c r="B10" s="7">
        <f>ROUND(B9*Werte!C8*B3,2)</f>
        <v>632.67</v>
      </c>
    </row>
    <row r="11">
      <c r="A11" s="6" t="inlineStr">
        <is>
          <t>Entgelt im Jahr (52 Wochen)</t>
        </is>
      </c>
      <c r="B11" s="7">
        <f>ROUND(B9*52*B3,2)</f>
        <v>7592.0</v>
      </c>
    </row>
    <row r="12">
      <c r="A12" s="6" t="inlineStr">
        <is>
          <t>Jahresgrenze (12 × Minijob-Grenze)</t>
        </is>
      </c>
      <c r="B12" s="8">
        <f>Werte!C6</f>
        <v>7596.0</v>
      </c>
    </row>
    <row r="13">
      <c r="A13" s="6" t="inlineStr">
        <is>
          <t>Ergebnis Jahresbetrachtung</t>
        </is>
      </c>
      <c r="B13" s="15" t="str">
        <f>IF(B11&lt;=B12,"innerhalb der Jahresgrenze","über der Jahresgrenze: kein Minijob")</f>
        <v>innerhalb der Jahresgrenze</v>
      </c>
      <c r="C13" s="24" t="n"/>
    </row>
    <row r="15">
      <c r="A15" s="6" t="inlineStr">
        <is>
          <t>Arbeit auf Abruf ohne feste Wochenstunden: es gelten 20 Stunden (§ 12 Abs. 1 Satz 3 TzBfG)</t>
        </is>
      </c>
      <c r="B15" s="7">
        <f>ROUND(20*Werte!C8*B3,2)</f>
        <v>1265.33</v>
      </c>
      <c r="C15" s="15" t="str">
        <f>IF(B15&gt;B4,"über der Minijob-Grenze: feste Stunden vereinbaren lassen","innerhalb der Grenze")</f>
        <v>über der Minijob-Grenze: feste Stunden vereinbaren lassen</v>
      </c>
    </row>
    <row r="17" ht="58" customHeight="1">
      <c r="A17" s="2" t="inlineStr">
        <is>
          <t>Unvorhersehbares Überschreiten (z. B. Krankheitsvertretung) schadet nicht, wenn es in höchstens zwei Kalendermonaten eines Zeitjahres (die zwölf Monate, die mit dem betroffenen Monat enden) geschieht und je Monat höchstens um den Betrag der Grenze (§ 8 Abs. 1b SGB IV). Mehrarbeit, die bei der Prognose schon feststand (Urlaubsvertretung, Jahresendspitze), gehört dagegen in die Jahresbetrachtung. Die Prognose machen Sie zu Beginn der Beschäftigung und bei jeder dauerhaften Änderung neu, also auch zum 01.01.2027; zu Beginn jedes Kalenderjahres ist sie ohnehin zulässig (Geringfügigkeits-Richtlinien B 2.2.1).</t>
        </is>
      </c>
    </row>
    <row r="18">
      <c r="A18" s="2" t="inlineStr">
        <is>
          <t>Allgemeine Information, keine Rechts- oder Steuerberatung im Einzelfall. Es gelten die Nutzungsbedingungen für Vorlagen: https://ratg.de/nutzungsbedingungen/ · Herausgeber: Linqbiz GmbH, Angaben im Impressum unter https://ratg.de/impressum/.</t>
        </is>
      </c>
    </row>
  </sheetData>
  <mergeCells count="3">
    <mergeCell ref="B13:C13"/>
    <mergeCell ref="A18:C18"/>
    <mergeCell ref="A17:C17"/>
  </mergeCell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G42"/>
  <sheetViews>
    <sheetView zoomScale="100" workbookViewId="0">
      <selection activeCell="A1" sqref="A1"/>
    </sheetView>
  </sheetViews>
  <sheetFormatPr baseColWidth="8" defaultRowHeight="15"/>
  <cols>
    <col width="16" customWidth="1" min="1" max="1"/>
    <col width="10" customWidth="1" min="2" max="2"/>
    <col width="10" customWidth="1" min="3" max="3"/>
    <col width="12" customWidth="1" min="4" max="4"/>
    <col width="12" customWidth="1" min="5" max="5"/>
    <col width="16" customWidth="1" min="6" max="6"/>
    <col width="22" customWidth="1" min="7" max="7"/>
  </cols>
  <sheetData>
    <row r="1">
      <c r="A1" s="1" t="inlineStr">
        <is>
          <t>Stundenzettel für Minijobber (§ 17 Abs. 1 MiLoG)</t>
        </is>
      </c>
    </row>
    <row r="2" ht="30" customHeight="1">
      <c r="A2" s="2" t="inlineStr">
        <is>
          <t>Name: ______________________   Monat: ____________   Kopieren Sie das Blatt für jeden Monat. Aufzeichnen bis zum Ablauf des siebten Kalendertags nach dem Arbeitstag, zwei Jahre aufbewahren.</t>
        </is>
      </c>
    </row>
    <row r="4">
      <c r="A4" s="5" t="inlineStr">
        <is>
          <t>Datum</t>
        </is>
      </c>
      <c r="B4" s="5" t="inlineStr">
        <is>
          <t>Beginn</t>
        </is>
      </c>
      <c r="C4" s="5" t="inlineStr">
        <is>
          <t>Ende</t>
        </is>
      </c>
      <c r="D4" s="5" t="inlineStr">
        <is>
          <t>Pause (Minuten)</t>
        </is>
      </c>
      <c r="E4" s="5" t="inlineStr">
        <is>
          <t>Dauer (Stunden)</t>
        </is>
      </c>
      <c r="F4" s="5" t="inlineStr">
        <is>
          <t>Aufgezeichnet am</t>
        </is>
      </c>
      <c r="G4" s="5" t="inlineStr">
        <is>
          <t>Kürzel</t>
        </is>
      </c>
    </row>
    <row r="5">
      <c r="A5" s="25" t="n">
        <v>46391</v>
      </c>
      <c r="B5" s="26" t="n">
        <v>0.3333333333333333</v>
      </c>
      <c r="C5" s="26" t="n">
        <v>0.5</v>
      </c>
      <c r="D5" s="27" t="n">
        <v>0</v>
      </c>
      <c r="E5" s="28">
        <f>IF(OR($B5="",$C5=""),"",ROUND(($C5-$B5)*24-$D5/60,2))</f>
        <v>4.0</v>
      </c>
      <c r="F5" s="20" t="n">
        <v>46391</v>
      </c>
      <c r="G5" s="16" t="n"/>
    </row>
    <row r="6">
      <c r="A6" s="25" t="n">
        <v>46394</v>
      </c>
      <c r="B6" s="26" t="n">
        <v>0.3333333333333333</v>
      </c>
      <c r="C6" s="26" t="n">
        <v>0.5416666666666666</v>
      </c>
      <c r="D6" s="27" t="n">
        <v>30</v>
      </c>
      <c r="E6" s="28">
        <f>IF(OR($B6="",$C6=""),"",ROUND(($C6-$B6)*24-$D6/60,2))</f>
        <v>4.5</v>
      </c>
      <c r="F6" s="20" t="n">
        <v>46395</v>
      </c>
      <c r="G6" s="16" t="n"/>
    </row>
    <row r="7">
      <c r="A7" s="29" t="n"/>
      <c r="B7" s="30" t="n"/>
      <c r="C7" s="30" t="n"/>
      <c r="D7" s="31" t="n"/>
      <c r="E7" s="28" t="str">
        <f>IF(OR($B7="",$C7=""),"",ROUND(($C7-$B7)*24-$D7/60,2))</f>
        <v/>
      </c>
      <c r="F7" s="22" t="n"/>
      <c r="G7" s="16" t="n"/>
    </row>
    <row r="8">
      <c r="A8" s="29" t="n"/>
      <c r="B8" s="30" t="n"/>
      <c r="C8" s="30" t="n"/>
      <c r="D8" s="31" t="n"/>
      <c r="E8" s="28" t="str">
        <f>IF(OR($B8="",$C8=""),"",ROUND(($C8-$B8)*24-$D8/60,2))</f>
        <v/>
      </c>
      <c r="F8" s="22" t="n"/>
      <c r="G8" s="16" t="n"/>
    </row>
    <row r="9">
      <c r="A9" s="29" t="n"/>
      <c r="B9" s="30" t="n"/>
      <c r="C9" s="30" t="n"/>
      <c r="D9" s="31" t="n"/>
      <c r="E9" s="28" t="str">
        <f>IF(OR($B9="",$C9=""),"",ROUND(($C9-$B9)*24-$D9/60,2))</f>
        <v/>
      </c>
      <c r="F9" s="22" t="n"/>
      <c r="G9" s="16" t="n"/>
    </row>
    <row r="10">
      <c r="A10" s="29" t="n"/>
      <c r="B10" s="30" t="n"/>
      <c r="C10" s="30" t="n"/>
      <c r="D10" s="31" t="n"/>
      <c r="E10" s="28" t="str">
        <f>IF(OR($B10="",$C10=""),"",ROUND(($C10-$B10)*24-$D10/60,2))</f>
        <v/>
      </c>
      <c r="F10" s="22" t="n"/>
      <c r="G10" s="16" t="n"/>
    </row>
    <row r="11">
      <c r="A11" s="29" t="n"/>
      <c r="B11" s="30" t="n"/>
      <c r="C11" s="30" t="n"/>
      <c r="D11" s="31" t="n"/>
      <c r="E11" s="28" t="str">
        <f>IF(OR($B11="",$C11=""),"",ROUND(($C11-$B11)*24-$D11/60,2))</f>
        <v/>
      </c>
      <c r="F11" s="22" t="n"/>
      <c r="G11" s="16" t="n"/>
    </row>
    <row r="12">
      <c r="A12" s="29" t="n"/>
      <c r="B12" s="30" t="n"/>
      <c r="C12" s="30" t="n"/>
      <c r="D12" s="31" t="n"/>
      <c r="E12" s="28" t="str">
        <f>IF(OR($B12="",$C12=""),"",ROUND(($C12-$B12)*24-$D12/60,2))</f>
        <v/>
      </c>
      <c r="F12" s="22" t="n"/>
      <c r="G12" s="16" t="n"/>
    </row>
    <row r="13">
      <c r="A13" s="29" t="n"/>
      <c r="B13" s="30" t="n"/>
      <c r="C13" s="30" t="n"/>
      <c r="D13" s="31" t="n"/>
      <c r="E13" s="28" t="str">
        <f>IF(OR($B13="",$C13=""),"",ROUND(($C13-$B13)*24-$D13/60,2))</f>
        <v/>
      </c>
      <c r="F13" s="22" t="n"/>
      <c r="G13" s="16" t="n"/>
    </row>
    <row r="14">
      <c r="A14" s="29" t="n"/>
      <c r="B14" s="30" t="n"/>
      <c r="C14" s="30" t="n"/>
      <c r="D14" s="31" t="n"/>
      <c r="E14" s="28" t="str">
        <f>IF(OR($B14="",$C14=""),"",ROUND(($C14-$B14)*24-$D14/60,2))</f>
        <v/>
      </c>
      <c r="F14" s="22" t="n"/>
      <c r="G14" s="16" t="n"/>
    </row>
    <row r="15">
      <c r="A15" s="29" t="n"/>
      <c r="B15" s="30" t="n"/>
      <c r="C15" s="30" t="n"/>
      <c r="D15" s="31" t="n"/>
      <c r="E15" s="28" t="str">
        <f>IF(OR($B15="",$C15=""),"",ROUND(($C15-$B15)*24-$D15/60,2))</f>
        <v/>
      </c>
      <c r="F15" s="22" t="n"/>
      <c r="G15" s="16" t="n"/>
    </row>
    <row r="16">
      <c r="A16" s="29" t="n"/>
      <c r="B16" s="30" t="n"/>
      <c r="C16" s="30" t="n"/>
      <c r="D16" s="31" t="n"/>
      <c r="E16" s="28" t="str">
        <f>IF(OR($B16="",$C16=""),"",ROUND(($C16-$B16)*24-$D16/60,2))</f>
        <v/>
      </c>
      <c r="F16" s="22" t="n"/>
      <c r="G16" s="16" t="n"/>
    </row>
    <row r="17">
      <c r="A17" s="29" t="n"/>
      <c r="B17" s="30" t="n"/>
      <c r="C17" s="30" t="n"/>
      <c r="D17" s="31" t="n"/>
      <c r="E17" s="28" t="str">
        <f>IF(OR($B17="",$C17=""),"",ROUND(($C17-$B17)*24-$D17/60,2))</f>
        <v/>
      </c>
      <c r="F17" s="22" t="n"/>
      <c r="G17" s="16" t="n"/>
    </row>
    <row r="18">
      <c r="A18" s="29" t="n"/>
      <c r="B18" s="30" t="n"/>
      <c r="C18" s="30" t="n"/>
      <c r="D18" s="31" t="n"/>
      <c r="E18" s="28" t="str">
        <f>IF(OR($B18="",$C18=""),"",ROUND(($C18-$B18)*24-$D18/60,2))</f>
        <v/>
      </c>
      <c r="F18" s="22" t="n"/>
      <c r="G18" s="16" t="n"/>
    </row>
    <row r="19">
      <c r="A19" s="29" t="n"/>
      <c r="B19" s="30" t="n"/>
      <c r="C19" s="30" t="n"/>
      <c r="D19" s="31" t="n"/>
      <c r="E19" s="28" t="str">
        <f>IF(OR($B19="",$C19=""),"",ROUND(($C19-$B19)*24-$D19/60,2))</f>
        <v/>
      </c>
      <c r="F19" s="22" t="n"/>
      <c r="G19" s="16" t="n"/>
    </row>
    <row r="20">
      <c r="A20" s="29" t="n"/>
      <c r="B20" s="30" t="n"/>
      <c r="C20" s="30" t="n"/>
      <c r="D20" s="31" t="n"/>
      <c r="E20" s="28" t="str">
        <f>IF(OR($B20="",$C20=""),"",ROUND(($C20-$B20)*24-$D20/60,2))</f>
        <v/>
      </c>
      <c r="F20" s="22" t="n"/>
      <c r="G20" s="16" t="n"/>
    </row>
    <row r="21">
      <c r="A21" s="29" t="n"/>
      <c r="B21" s="30" t="n"/>
      <c r="C21" s="30" t="n"/>
      <c r="D21" s="31" t="n"/>
      <c r="E21" s="28" t="str">
        <f>IF(OR($B21="",$C21=""),"",ROUND(($C21-$B21)*24-$D21/60,2))</f>
        <v/>
      </c>
      <c r="F21" s="22" t="n"/>
      <c r="G21" s="16" t="n"/>
    </row>
    <row r="22">
      <c r="A22" s="29" t="n"/>
      <c r="B22" s="30" t="n"/>
      <c r="C22" s="30" t="n"/>
      <c r="D22" s="31" t="n"/>
      <c r="E22" s="28" t="str">
        <f>IF(OR($B22="",$C22=""),"",ROUND(($C22-$B22)*24-$D22/60,2))</f>
        <v/>
      </c>
      <c r="F22" s="22" t="n"/>
      <c r="G22" s="16" t="n"/>
    </row>
    <row r="23">
      <c r="A23" s="29" t="n"/>
      <c r="B23" s="30" t="n"/>
      <c r="C23" s="30" t="n"/>
      <c r="D23" s="31" t="n"/>
      <c r="E23" s="28" t="str">
        <f>IF(OR($B23="",$C23=""),"",ROUND(($C23-$B23)*24-$D23/60,2))</f>
        <v/>
      </c>
      <c r="F23" s="22" t="n"/>
      <c r="G23" s="16" t="n"/>
    </row>
    <row r="24">
      <c r="A24" s="29" t="n"/>
      <c r="B24" s="30" t="n"/>
      <c r="C24" s="30" t="n"/>
      <c r="D24" s="31" t="n"/>
      <c r="E24" s="28" t="str">
        <f>IF(OR($B24="",$C24=""),"",ROUND(($C24-$B24)*24-$D24/60,2))</f>
        <v/>
      </c>
      <c r="F24" s="22" t="n"/>
      <c r="G24" s="16" t="n"/>
    </row>
    <row r="25">
      <c r="A25" s="29" t="n"/>
      <c r="B25" s="30" t="n"/>
      <c r="C25" s="30" t="n"/>
      <c r="D25" s="31" t="n"/>
      <c r="E25" s="28" t="str">
        <f>IF(OR($B25="",$C25=""),"",ROUND(($C25-$B25)*24-$D25/60,2))</f>
        <v/>
      </c>
      <c r="F25" s="22" t="n"/>
      <c r="G25" s="16" t="n"/>
    </row>
    <row r="26">
      <c r="A26" s="29" t="n"/>
      <c r="B26" s="30" t="n"/>
      <c r="C26" s="30" t="n"/>
      <c r="D26" s="31" t="n"/>
      <c r="E26" s="28" t="str">
        <f>IF(OR($B26="",$C26=""),"",ROUND(($C26-$B26)*24-$D26/60,2))</f>
        <v/>
      </c>
      <c r="F26" s="22" t="n"/>
      <c r="G26" s="16" t="n"/>
    </row>
    <row r="27">
      <c r="A27" s="29" t="n"/>
      <c r="B27" s="30" t="n"/>
      <c r="C27" s="30" t="n"/>
      <c r="D27" s="31" t="n"/>
      <c r="E27" s="28" t="str">
        <f>IF(OR($B27="",$C27=""),"",ROUND(($C27-$B27)*24-$D27/60,2))</f>
        <v/>
      </c>
      <c r="F27" s="22" t="n"/>
      <c r="G27" s="16" t="n"/>
    </row>
    <row r="28">
      <c r="A28" s="29" t="n"/>
      <c r="B28" s="30" t="n"/>
      <c r="C28" s="30" t="n"/>
      <c r="D28" s="31" t="n"/>
      <c r="E28" s="28" t="str">
        <f>IF(OR($B28="",$C28=""),"",ROUND(($C28-$B28)*24-$D28/60,2))</f>
        <v/>
      </c>
      <c r="F28" s="22" t="n"/>
      <c r="G28" s="16" t="n"/>
    </row>
    <row r="29">
      <c r="A29" s="29" t="n"/>
      <c r="B29" s="30" t="n"/>
      <c r="C29" s="30" t="n"/>
      <c r="D29" s="31" t="n"/>
      <c r="E29" s="28" t="str">
        <f>IF(OR($B29="",$C29=""),"",ROUND(($C29-$B29)*24-$D29/60,2))</f>
        <v/>
      </c>
      <c r="F29" s="22" t="n"/>
      <c r="G29" s="16" t="n"/>
    </row>
    <row r="30">
      <c r="A30" s="29" t="n"/>
      <c r="B30" s="30" t="n"/>
      <c r="C30" s="30" t="n"/>
      <c r="D30" s="31" t="n"/>
      <c r="E30" s="28" t="str">
        <f>IF(OR($B30="",$C30=""),"",ROUND(($C30-$B30)*24-$D30/60,2))</f>
        <v/>
      </c>
      <c r="F30" s="22" t="n"/>
      <c r="G30" s="16" t="n"/>
    </row>
    <row r="31">
      <c r="A31" s="29" t="n"/>
      <c r="B31" s="30" t="n"/>
      <c r="C31" s="30" t="n"/>
      <c r="D31" s="31" t="n"/>
      <c r="E31" s="28" t="str">
        <f>IF(OR($B31="",$C31=""),"",ROUND(($C31-$B31)*24-$D31/60,2))</f>
        <v/>
      </c>
      <c r="F31" s="22" t="n"/>
      <c r="G31" s="16" t="n"/>
    </row>
    <row r="32">
      <c r="A32" s="29" t="n"/>
      <c r="B32" s="30" t="n"/>
      <c r="C32" s="30" t="n"/>
      <c r="D32" s="31" t="n"/>
      <c r="E32" s="28" t="str">
        <f>IF(OR($B32="",$C32=""),"",ROUND(($C32-$B32)*24-$D32/60,2))</f>
        <v/>
      </c>
      <c r="F32" s="22" t="n"/>
      <c r="G32" s="16" t="n"/>
    </row>
    <row r="33">
      <c r="A33" s="29" t="n"/>
      <c r="B33" s="30" t="n"/>
      <c r="C33" s="30" t="n"/>
      <c r="D33" s="31" t="n"/>
      <c r="E33" s="28" t="str">
        <f>IF(OR($B33="",$C33=""),"",ROUND(($C33-$B33)*24-$D33/60,2))</f>
        <v/>
      </c>
      <c r="F33" s="22" t="n"/>
      <c r="G33" s="16" t="n"/>
    </row>
    <row r="34">
      <c r="A34" s="29" t="n"/>
      <c r="B34" s="30" t="n"/>
      <c r="C34" s="30" t="n"/>
      <c r="D34" s="31" t="n"/>
      <c r="E34" s="28" t="str">
        <f>IF(OR($B34="",$C34=""),"",ROUND(($C34-$B34)*24-$D34/60,2))</f>
        <v/>
      </c>
      <c r="F34" s="22" t="n"/>
      <c r="G34" s="16" t="n"/>
    </row>
    <row r="35">
      <c r="A35" s="29" t="n"/>
      <c r="B35" s="30" t="n"/>
      <c r="C35" s="30" t="n"/>
      <c r="D35" s="31" t="n"/>
      <c r="E35" s="28" t="str">
        <f>IF(OR($B35="",$C35=""),"",ROUND(($C35-$B35)*24-$D35/60,2))</f>
        <v/>
      </c>
      <c r="F35" s="22" t="n"/>
      <c r="G35" s="16" t="n"/>
    </row>
    <row r="37">
      <c r="A37" s="4" t="inlineStr">
        <is>
          <t>Summe Stunden</t>
        </is>
      </c>
      <c r="E37" s="32">
        <f>SUM(E5:E35)</f>
        <v>8.5</v>
      </c>
    </row>
    <row r="38">
      <c r="A38" s="3" t="inlineStr">
        <is>
          <t>Stundenlohn</t>
        </is>
      </c>
      <c r="E38" s="17" t="n">
        <v>14.6</v>
      </c>
    </row>
    <row r="39">
      <c r="A39" s="3" t="inlineStr">
        <is>
          <t>Entgelt im Monat</t>
        </is>
      </c>
      <c r="E39" s="7">
        <f>ROUND(E37*E38,2)</f>
        <v>124.1</v>
      </c>
    </row>
    <row r="40">
      <c r="A40" s="3" t="inlineStr">
        <is>
          <t>Vergleich mit der Minijob-Grenze</t>
        </is>
      </c>
      <c r="E40" s="15" t="str">
        <f>IF(E39&lt;=Werte!C5,"im Monat unter der Grenze","über der Grenze: Jahresbetrachtung prüfen")</f>
        <v>im Monat unter der Grenze</v>
      </c>
      <c r="F40" s="33" t="n"/>
      <c r="G40" s="24" t="n"/>
    </row>
    <row r="42" ht="30" customHeight="1">
      <c r="A42" s="2" t="inlineStr">
        <is>
          <t>Allgemeine Information, keine Rechts- oder Steuerberatung im Einzelfall. Es gelten die Nutzungsbedingungen für Vorlagen: https://ratg.de/nutzungsbedingungen/ · Herausgeber: Linqbiz GmbH, Angaben im Impressum unter https://ratg.de/impressum/.</t>
        </is>
      </c>
    </row>
  </sheetData>
  <mergeCells count="3">
    <mergeCell ref="E40:G40"/>
    <mergeCell ref="A2:G2"/>
    <mergeCell ref="A42:G42"/>
  </mergeCell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F20"/>
  <sheetViews>
    <sheetView zoomScale="100" workbookViewId="0">
      <selection activeCell="A1" sqref="A1"/>
    </sheetView>
  </sheetViews>
  <sheetFormatPr baseColWidth="8" defaultRowHeight="15"/>
  <cols>
    <col width="5" customWidth="1" min="1" max="1"/>
    <col width="70" customWidth="1" min="2" max="2"/>
    <col width="24" customWidth="1" min="3" max="3"/>
    <col width="26" customWidth="1" min="4" max="4"/>
    <col width="11" customWidth="1" min="5" max="5"/>
    <col width="28" customWidth="1" min="6" max="6"/>
  </cols>
  <sheetData>
    <row r="1">
      <c r="A1" s="1" t="inlineStr">
        <is>
          <t>Prüfliste Personal 2027</t>
        </is>
      </c>
    </row>
    <row r="2">
      <c r="A2" s="2" t="inlineStr">
        <is>
          <t>Für den Jahreswechsel 2026/2027. Zeitpunkte relativ zum Jahreswechsel; „Erledigt“ aus der Liste.</t>
        </is>
      </c>
    </row>
    <row r="4">
      <c r="A4" s="5" t="inlineStr">
        <is>
          <t>Nr.</t>
        </is>
      </c>
      <c r="B4" s="5" t="inlineStr">
        <is>
          <t>Prüfpunkt</t>
        </is>
      </c>
      <c r="C4" s="5" t="inlineStr">
        <is>
          <t>Wer</t>
        </is>
      </c>
      <c r="D4" s="5" t="inlineStr">
        <is>
          <t>Wann</t>
        </is>
      </c>
      <c r="E4" s="5" t="inlineStr">
        <is>
          <t>Erledigt</t>
        </is>
      </c>
      <c r="F4" s="5" t="inlineStr">
        <is>
          <t>Bemerkung</t>
        </is>
      </c>
    </row>
    <row r="5" ht="44" customHeight="1">
      <c r="A5" s="6" t="inlineStr">
        <is>
          <t>1</t>
        </is>
      </c>
      <c r="B5" s="6" t="inlineStr">
        <is>
          <t>Jeder Stundenlohn ab 01.01.2027 mindestens 14,60 €, auch Empfang, Boten, Reinigung und Aushilfen (Blatt Lohnprüfung).</t>
        </is>
      </c>
      <c r="C5" s="6" t="inlineStr">
        <is>
          <t>Büroleitung oder Lohnbüro</t>
        </is>
      </c>
      <c r="D5" s="6" t="inlineStr">
        <is>
          <t>im November, vor der Dezemberabrechnung</t>
        </is>
      </c>
      <c r="E5" s="16" t="n"/>
      <c r="F5" s="16" t="n"/>
    </row>
    <row r="6" ht="44" customHeight="1">
      <c r="A6" s="6" t="inlineStr">
        <is>
          <t>2</t>
        </is>
      </c>
      <c r="B6" s="6" t="inlineStr">
        <is>
          <t>Monatspauschalen auf Stunden zurückrechnen: Monatsbetrag : (Wochenstunden × 13 : 3).</t>
        </is>
      </c>
      <c r="C6" s="6" t="inlineStr">
        <is>
          <t>Büroleitung</t>
        </is>
      </c>
      <c r="D6" s="6" t="inlineStr">
        <is>
          <t>im November</t>
        </is>
      </c>
      <c r="E6" s="16" t="n"/>
      <c r="F6" s="16" t="n"/>
    </row>
    <row r="7" ht="44" customHeight="1">
      <c r="A7" s="6" t="inlineStr">
        <is>
          <t>3</t>
        </is>
      </c>
      <c r="B7" s="6" t="inlineStr">
        <is>
          <t>Regelmäßige Mehrstunden bezahlen, soweit das Monatsgehalt sie nicht schon mit 14,60 € je Stunde abdeckt. Aufschieben nur über ein schriftlich vereinbartes Arbeitszeitkonto: höchstens 50 % der vereinbarten Arbeitszeit je Monat, Ausgleich in zwölf Monaten (§ 2 Abs. 2 MiLoG).</t>
        </is>
      </c>
      <c r="C7" s="6" t="inlineStr">
        <is>
          <t>Inhaber</t>
        </is>
      </c>
      <c r="D7" s="6" t="inlineStr">
        <is>
          <t>im November</t>
        </is>
      </c>
      <c r="E7" s="16" t="n"/>
      <c r="F7" s="16" t="n"/>
    </row>
    <row r="8" ht="44" customHeight="1">
      <c r="A8" s="6" t="inlineStr">
        <is>
          <t>4</t>
        </is>
      </c>
      <c r="B8" s="6" t="inlineStr">
        <is>
          <t>Minijob: neue Prognose zum 01.01.2027 (regelmäßig höchstens 633 € im Monat; maßgeblich ist der Durchschnitt der Jahresbetrachtung, höchstens 7.596 € im Jahr) und zu den Entgeltunterlagen.</t>
        </is>
      </c>
      <c r="C8" s="6" t="inlineStr">
        <is>
          <t>Lohnbüro</t>
        </is>
      </c>
      <c r="D8" s="6" t="inlineStr">
        <is>
          <t>mit der Januarabrechnung</t>
        </is>
      </c>
      <c r="E8" s="16" t="n"/>
      <c r="F8" s="16" t="n"/>
    </row>
    <row r="9" ht="44" customHeight="1">
      <c r="A9" s="6" t="inlineStr">
        <is>
          <t>5</t>
        </is>
      </c>
      <c r="B9" s="6" t="inlineStr">
        <is>
          <t>Minijob: feste Wochenstunden vereinbart? Bei Arbeit auf Abruf ohne Stundenzahl gelten 20 Stunden (§ 12 Abs. 1 Satz 3 TzBfG), das sind 2027 rund 1.265 € im Monat.</t>
        </is>
      </c>
      <c r="C9" s="6" t="inlineStr">
        <is>
          <t>Inhaber</t>
        </is>
      </c>
      <c r="D9" s="6" t="inlineStr">
        <is>
          <t>im November</t>
        </is>
      </c>
      <c r="E9" s="16" t="n"/>
      <c r="F9" s="16" t="n"/>
    </row>
    <row r="10" ht="44" customHeight="1">
      <c r="A10" s="6" t="inlineStr">
        <is>
          <t>6</t>
        </is>
      </c>
      <c r="B10" s="6" t="inlineStr">
        <is>
          <t>Minijob nicht beim selben Arbeitgeber neben einer Hauptbeschäftigung (Ausnahme nach den Geringfügigkeits-Richtlinien: Auszubildende mit eigenem Minijob-Vertrag); Angaben zu weiteren Beschäftigungen der Minijobber liegen vor.</t>
        </is>
      </c>
      <c r="C10" s="6" t="inlineStr">
        <is>
          <t>Büroleitung</t>
        </is>
      </c>
      <c r="D10" s="6" t="inlineStr">
        <is>
          <t>bei Einstellung und jährlich</t>
        </is>
      </c>
      <c r="E10" s="16" t="n"/>
      <c r="F10" s="16" t="n"/>
    </row>
    <row r="11" ht="44" customHeight="1">
      <c r="A11" s="6" t="inlineStr">
        <is>
          <t>7</t>
        </is>
      </c>
      <c r="B11" s="6" t="inlineStr">
        <is>
          <t>Stundenzettel je Minijobber: Beginn, Ende, Dauer bis zum siebten Tag danach, zwei Jahre aufbewahren (Blatt Stundenzettel, § 17 Abs. 1 MiLoG).</t>
        </is>
      </c>
      <c r="C11" s="6" t="inlineStr">
        <is>
          <t>Minijobber, Büroleitung</t>
        </is>
      </c>
      <c r="D11" s="6" t="inlineStr">
        <is>
          <t>laufend</t>
        </is>
      </c>
      <c r="E11" s="16" t="n"/>
      <c r="F11" s="16" t="n"/>
    </row>
    <row r="12" ht="44" customHeight="1">
      <c r="A12" s="6" t="inlineStr">
        <is>
          <t>8</t>
        </is>
      </c>
      <c r="B12" s="6" t="inlineStr">
        <is>
          <t>Auszubildende: Vergütung nach Beginnjahr und Ausbildungsjahr prüfen (Blatt Azubis); Mehrarbeit vergüten oder ausgleichen (§ 17 Abs. 7 BBiG).</t>
        </is>
      </c>
      <c r="C12" s="6" t="inlineStr">
        <is>
          <t>Ausbilder</t>
        </is>
      </c>
      <c r="D12" s="6" t="inlineStr">
        <is>
          <t>vor jedem neuen Ausbildungsjahr</t>
        </is>
      </c>
      <c r="E12" s="16" t="n"/>
      <c r="F12" s="16" t="n"/>
    </row>
    <row r="13" ht="44" customHeight="1">
      <c r="A13" s="6" t="inlineStr">
        <is>
          <t>9</t>
        </is>
      </c>
      <c r="B13" s="6" t="inlineStr">
        <is>
          <t>Praktikum: Art und Dauer festhalten (Pflichtpraktikum, Orientierung bis drei Monate, begleitend bis drei Monate, § 22 Abs. 1 MiLoG); sonst gilt der Mindestlohn.</t>
        </is>
      </c>
      <c r="C13" s="6" t="inlineStr">
        <is>
          <t>Ausbilder</t>
        </is>
      </c>
      <c r="D13" s="6" t="inlineStr">
        <is>
          <t>vor Beginn</t>
        </is>
      </c>
      <c r="E13" s="16" t="n"/>
      <c r="F13" s="16" t="n"/>
    </row>
    <row r="14" ht="44" customHeight="1">
      <c r="A14" s="6" t="inlineStr">
        <is>
          <t>10</t>
        </is>
      </c>
      <c r="B14" s="6" t="inlineStr">
        <is>
          <t>Übergangsbereich (633,01 bis 2.000 €): neue Untergrenze und Faktor F 2027 in der Lohnabrechnung.</t>
        </is>
      </c>
      <c r="C14" s="6" t="inlineStr">
        <is>
          <t>Lohnbüro</t>
        </is>
      </c>
      <c r="D14" s="6" t="inlineStr">
        <is>
          <t>mit der Januarabrechnung</t>
        </is>
      </c>
      <c r="E14" s="16" t="n"/>
      <c r="F14" s="16" t="n"/>
    </row>
    <row r="15" ht="44" customHeight="1">
      <c r="A15" s="6" t="inlineStr">
        <is>
          <t>11</t>
        </is>
      </c>
      <c r="B15" s="6" t="inlineStr">
        <is>
          <t>Ausschlussfristen in Arbeitsverträgen: prüfen lassen, ob sie den Mindestlohn ausnehmen. Die Vorlage enthält bewusst keine Klausel.</t>
        </is>
      </c>
      <c r="C15" s="6" t="inlineStr">
        <is>
          <t>Inhaber mit Beratung</t>
        </is>
      </c>
      <c r="D15" s="6" t="inlineStr">
        <is>
          <t>vor dem nächsten neuen Vertrag</t>
        </is>
      </c>
      <c r="E15" s="16" t="n"/>
      <c r="F15" s="16" t="n"/>
    </row>
    <row r="16" ht="44" customHeight="1">
      <c r="A16" s="6" t="inlineStr">
        <is>
          <t>12</t>
        </is>
      </c>
      <c r="B16" s="6" t="inlineStr">
        <is>
          <t>Änderungen von Gehalt oder Stunden spätestens am Tag des Wirksamwerdens schriftlich mitteilen (§ 3 NachwG); Textform mit Empfangsnachweis genügt, ein ausgehändigter schriftlicher Änderungsvertrag ersetzt die Mitteilung.</t>
        </is>
      </c>
      <c r="C16" s="6" t="inlineStr">
        <is>
          <t>Inhaber</t>
        </is>
      </c>
      <c r="D16" s="6" t="inlineStr">
        <is>
          <t>vor dem Jahreswechsel</t>
        </is>
      </c>
      <c r="E16" s="16" t="n"/>
      <c r="F16" s="16" t="n"/>
    </row>
    <row r="17" ht="44" customHeight="1">
      <c r="A17" s="6" t="inlineStr">
        <is>
          <t>13</t>
        </is>
      </c>
      <c r="B17" s="6" t="inlineStr">
        <is>
          <t>Mehrkosten 2027 (Blatt Lohnprüfung, Spalte M, und Blatt Azubis) in die Finanzplanung übernehmen.</t>
        </is>
      </c>
      <c r="C17" s="6" t="inlineStr">
        <is>
          <t>Inhaber</t>
        </is>
      </c>
      <c r="D17" s="6" t="inlineStr">
        <is>
          <t>im Dezember</t>
        </is>
      </c>
      <c r="E17" s="16" t="n"/>
      <c r="F17" s="16" t="n"/>
    </row>
    <row r="19">
      <c r="A19" s="2" t="inlineStr">
        <is>
          <t>Mehr zum Jahreswechsel: https://ratg.de/jahresende-checkliste-kanzlei/#personal</t>
        </is>
      </c>
    </row>
    <row r="20" ht="30" customHeight="1">
      <c r="A20" s="2" t="inlineStr">
        <is>
          <t>Allgemeine Information, keine Rechts- oder Steuerberatung im Einzelfall. Es gelten die Nutzungsbedingungen für Vorlagen: https://ratg.de/nutzungsbedingungen/ · Herausgeber: Linqbiz GmbH, Angaben im Impressum unter https://ratg.de/impressum/.</t>
        </is>
      </c>
    </row>
  </sheetData>
  <mergeCells count="3">
    <mergeCell ref="A19:F19"/>
    <mergeCell ref="A2:F2"/>
    <mergeCell ref="A20:F20"/>
  </mergeCells>
  <dataValidations count="1">
    <dataValidation sqref="E5:E17" showDropDown="0" showInputMessage="0" showErrorMessage="1" allowBlank="1" errorTitle="Erledigt" error="Bitte ja, nein oder entfällt wählen." type="list">
      <formula1>"ja,nein,entfällt"</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ratg.de</dc:creator>
  <dc:title>Lohnprüfung 2027: Mindestlohn, Minijob, Auszubildende (Stand 10/2026)</dc:title>
  <dc:subject>Mindestlohn und Minijob 2027 in der Kanzlei</dc:subject>
  <dcterms:created xsi:type="dcterms:W3CDTF">2026-10-24T07:40:18Z</dcterms:created>
  <dcterms:modified xsi:type="dcterms:W3CDTF">2026-10-24T07:40:18Z</dcterms:modified>
  <cp:lastModifiedBy>ratg.de</cp:lastModifiedBy>
</cp:coreProperties>
</file>