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Werte" sheetId="2" state="visible" r:id="rId2"/>
    <sheet name="Arbeitsplatz" sheetId="3" state="visible" r:id="rId3"/>
    <sheet name="Vollkosten" sheetId="4" state="visible" r:id="rId4"/>
    <sheet name="Entscheidung" sheetId="5" state="visible" r:id="rId5"/>
  </sheets>
  <definedNames/>
  <calcPr calcId="124519" fullCalcOnLoad="1"/>
</workbook>
</file>

<file path=xl/styles.xml><?xml version="1.0" encoding="utf-8"?>
<styleSheet xmlns="http://schemas.openxmlformats.org/spreadsheetml/2006/main">
  <numFmts count="6">
    <numFmt numFmtId="164" formatCode="0.000%"/>
    <numFmt numFmtId="165" formatCode="0.0000"/>
    <numFmt numFmtId="166" formatCode="#,##0 &quot;€&quot;"/>
    <numFmt numFmtId="167" formatCode="#,##0.00 &quot;€&quot;"/>
    <numFmt numFmtId="168" formatCode="0.0"/>
    <numFmt numFmtId="169" formatCode="#,##0.00 &quot;h&quot;"/>
  </numFmts>
  <fonts count="5">
    <font>
      <name val="Calibri"/>
      <family val="2"/>
      <color theme="1"/>
      <sz val="11"/>
      <scheme val="minor"/>
    </font>
    <font>
      <b val="1"/>
      <sz val="14"/>
    </font>
    <font>
      <i val="1"/>
      <color rgb="00555555"/>
      <sz val="9"/>
    </font>
    <font>
      <b val="1"/>
    </font>
    <font>
      <i val="1"/>
      <color rgb="00555555"/>
    </font>
  </fonts>
  <fills count="5">
    <fill>
      <patternFill/>
    </fill>
    <fill>
      <patternFill patternType="gray125"/>
    </fill>
    <fill>
      <patternFill patternType="solid">
        <fgColor rgb="00D9E2F3"/>
      </patternFill>
    </fill>
    <fill>
      <patternFill patternType="solid">
        <fgColor rgb="00EDEDED"/>
      </patternFill>
    </fill>
    <fill>
      <patternFill patternType="solid">
        <fgColor rgb="00FFF2A8"/>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3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3" fillId="2" borderId="1" applyAlignment="1" pivotButton="0" quotePrefix="0" xfId="0">
      <alignment vertical="top" wrapText="1"/>
    </xf>
    <xf numFmtId="0" fontId="0" fillId="0" borderId="1" applyAlignment="1" pivotButton="0" quotePrefix="0" xfId="0">
      <alignment vertical="top" wrapText="1"/>
    </xf>
    <xf numFmtId="10" fontId="0" fillId="3" borderId="1" applyAlignment="1" pivotButton="0" quotePrefix="0" xfId="0">
      <alignment vertical="top" wrapText="1"/>
    </xf>
    <xf numFmtId="10" fontId="4" fillId="4" borderId="1" applyAlignment="1" pivotButton="0" quotePrefix="0" xfId="0">
      <alignment vertical="top" wrapText="1"/>
    </xf>
    <xf numFmtId="164" fontId="0" fillId="3" borderId="1" applyAlignment="1" pivotButton="0" quotePrefix="0" xfId="0">
      <alignment vertical="top" wrapText="1"/>
    </xf>
    <xf numFmtId="0" fontId="3" fillId="0" borderId="1" applyAlignment="1" pivotButton="0" quotePrefix="0" xfId="0">
      <alignment vertical="top" wrapText="1"/>
    </xf>
    <xf numFmtId="10" fontId="3" fillId="3" borderId="1" applyAlignment="1" pivotButton="0" quotePrefix="0" xfId="0">
      <alignment vertical="top" wrapText="1"/>
    </xf>
    <xf numFmtId="2" fontId="4" fillId="4" borderId="1" applyAlignment="1" pivotButton="0" quotePrefix="0" xfId="0">
      <alignment vertical="top" wrapText="1"/>
    </xf>
    <xf numFmtId="165" fontId="4" fillId="4" borderId="1" applyAlignment="1" pivotButton="0" quotePrefix="0" xfId="0">
      <alignment vertical="top" wrapText="1"/>
    </xf>
    <xf numFmtId="164" fontId="3" fillId="3" borderId="1" applyAlignment="1" pivotButton="0" quotePrefix="0" xfId="0">
      <alignment vertical="top" wrapText="1"/>
    </xf>
    <xf numFmtId="3" fontId="4" fillId="4" borderId="1" applyAlignment="1" pivotButton="0" quotePrefix="0" xfId="0">
      <alignment vertical="top" wrapText="1"/>
    </xf>
    <xf numFmtId="9" fontId="4" fillId="4" borderId="1" applyAlignment="1" pivotButton="0" quotePrefix="0" xfId="0">
      <alignment vertical="top" wrapText="1"/>
    </xf>
    <xf numFmtId="166" fontId="4" fillId="4" borderId="1" applyAlignment="1" pivotButton="0" quotePrefix="0" xfId="0">
      <alignment vertical="top" wrapText="1"/>
    </xf>
    <xf numFmtId="166" fontId="0" fillId="4" borderId="1" applyAlignment="1" pivotButton="0" quotePrefix="0" xfId="0">
      <alignment vertical="top" wrapText="1"/>
    </xf>
    <xf numFmtId="166" fontId="3" fillId="3" borderId="1" applyAlignment="1" pivotButton="0" quotePrefix="0" xfId="0">
      <alignment vertical="top" wrapText="1"/>
    </xf>
    <xf numFmtId="0" fontId="4" fillId="4" borderId="1" applyAlignment="1" pivotButton="0" quotePrefix="0" xfId="0">
      <alignment vertical="top" wrapText="1"/>
    </xf>
    <xf numFmtId="0" fontId="0" fillId="4" borderId="1" applyAlignment="1" pivotButton="0" quotePrefix="0" xfId="0">
      <alignment vertical="top" wrapText="1"/>
    </xf>
    <xf numFmtId="167" fontId="4" fillId="4" borderId="1" applyAlignment="1" pivotButton="0" quotePrefix="0" xfId="0">
      <alignment vertical="top" wrapText="1"/>
    </xf>
    <xf numFmtId="167" fontId="0" fillId="4" borderId="1" applyAlignment="1" pivotButton="0" quotePrefix="0" xfId="0">
      <alignment vertical="top" wrapText="1"/>
    </xf>
    <xf numFmtId="1" fontId="4" fillId="4" borderId="1" applyAlignment="1" pivotButton="0" quotePrefix="0" xfId="0">
      <alignment vertical="top" wrapText="1"/>
    </xf>
    <xf numFmtId="1" fontId="0" fillId="4" borderId="1" applyAlignment="1" pivotButton="0" quotePrefix="0" xfId="0">
      <alignment vertical="top" wrapText="1"/>
    </xf>
    <xf numFmtId="168" fontId="4" fillId="4" borderId="1" applyAlignment="1" pivotButton="0" quotePrefix="0" xfId="0">
      <alignment vertical="top" wrapText="1"/>
    </xf>
    <xf numFmtId="168" fontId="0" fillId="4" borderId="1" applyAlignment="1" pivotButton="0" quotePrefix="0" xfId="0">
      <alignment vertical="top" wrapText="1"/>
    </xf>
    <xf numFmtId="167" fontId="0" fillId="3" borderId="1" applyAlignment="1" pivotButton="0" quotePrefix="0" xfId="0">
      <alignment vertical="top" wrapText="1"/>
    </xf>
    <xf numFmtId="167" fontId="3" fillId="3" borderId="1" applyAlignment="1" pivotButton="0" quotePrefix="0" xfId="0">
      <alignment vertical="top" wrapText="1"/>
    </xf>
    <xf numFmtId="169" fontId="0" fillId="3" borderId="1" applyAlignment="1" pivotButton="0" quotePrefix="0" xfId="0">
      <alignment vertical="top" wrapText="1"/>
    </xf>
    <xf numFmtId="168" fontId="0" fillId="3" borderId="1" applyAlignment="1" pivotButton="0" quotePrefix="0" xfId="0">
      <alignment vertical="top" wrapText="1"/>
    </xf>
    <xf numFmtId="9"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1"/>
  <sheetViews>
    <sheetView zoomScale="100" workbookViewId="0">
      <selection activeCell="A1" sqref="A1"/>
    </sheetView>
  </sheetViews>
  <sheetFormatPr baseColWidth="8" defaultRowHeight="15"/>
  <cols>
    <col width="110" customWidth="1" min="1" max="1"/>
  </cols>
  <sheetData>
    <row r="1">
      <c r="A1" s="1" t="inlineStr">
        <is>
          <t>Vollkosten einer Mitarbeiterin in der Kanzlei</t>
        </is>
      </c>
    </row>
    <row r="2">
      <c r="A2" s="2" t="inlineStr">
        <is>
          <t>Vorlage von ratg.de, Stand Oktober 2026 (Beitragssätze 2026). Zum Beitrag: https://ratg.de/kosten-mitarbeiter-kanzlei/</t>
        </is>
      </c>
    </row>
    <row r="3">
      <c r="A3" s="3" t="inlineStr"/>
    </row>
    <row r="4">
      <c r="A4" s="3" t="inlineStr">
        <is>
          <t>Wofür: Sie rechnen aus, was eine Fachangestellte oder ein anderer Mitarbeiter die Kanzlei im Jahr und je Stunde kostet: Gehalt, Arbeitgeberanteile zur Sozialversicherung, Umlagen U1, U2, U3, Berufsgenossenschaft und die Kosten des Arbeitsplatzes. Dazu Entscheidungshilfen: Aufgabe an eine vorhandene Kraft abgeben, Stunden aufstocken oder eine neue Stelle schaffen.</t>
        </is>
      </c>
    </row>
    <row r="5">
      <c r="A5" s="3" t="inlineStr"/>
    </row>
    <row r="6">
      <c r="A6" s="4" t="inlineStr">
        <is>
          <t>So arbeiten Sie mit der Vorlage (fünf Blätter: Anleitung, Werte, Arbeitsplatz, Vollkosten, Entscheidung)</t>
        </is>
      </c>
    </row>
    <row r="7">
      <c r="A7" s="3" t="inlineStr">
        <is>
          <t>Gelbe Zellen tragen Sie ein, graue Zellen sind feste Sätze oder rechnen. Kursive graue Werte sind das erfundene Beispiel aus dem Beitrag (Kanzlei mit drei Personen: Anwältin, ReFa in Vollzeit, ReFa mit 20 Wochenstunden); überschreiben Sie sie.</t>
        </is>
      </c>
    </row>
    <row r="8">
      <c r="A8" s="3" t="inlineStr">
        <is>
          <t>1. Werte: Beitragssätze 2026 mit Fundstelle. Zusatzbeitrag, U1 und U2 hängen von der Krankenkasse der jeweiligen Mitarbeiterin ab. Ihr Lohnbüro nennt die Sätze, sonst die Krankenkasse der Mitarbeiterin. Das Blatt rechnet mit einem Satz für alle Stellen; sind die Mitarbeiterinnen bei verschiedenen Kassen, setzen Sie die Sätze der Kasse ein, bei der die meisten versichert sind. Berufsgenossenschaft nach Ihrem Beitragsbescheid. Dazu Arbeitstage im Jahr und der produktive Anteil der Anwesenheit (Annahmen).</t>
        </is>
      </c>
    </row>
    <row r="9">
      <c r="A9" s="3" t="inlineStr">
        <is>
          <t>2. Arbeitsplatz: Raum, Software, Technik, Fortbildung je Stelle. Alle Beträge sind Annahmen von ratg.de; setzen Sie Ihre Zahlen ein. Diese Kosten stehen in der Kanzleirechnung schon bei den Sachkosten; hier werden sie nur einer Stelle zugeordnet, nicht zusätzlich gezählt.</t>
        </is>
      </c>
    </row>
    <row r="10">
      <c r="A10" s="3" t="inlineStr">
        <is>
          <t>3. Vollkosten: bis zu sechs Stellen nebeneinander, rechts die Summe für die Kanzlei. Ergebnis: Personalkosten, Vollkosten im Jahr, Kosten je Anwesenheitsstunde und je produktive Stunde.</t>
        </is>
      </c>
    </row>
    <row r="11">
      <c r="A11" s="3" t="inlineStr">
        <is>
          <t>4. Entscheidung: Stundensatz der Anwältin gegen die Kosten der Bürostunde; Aufstockung einer vorhandenen Kraft gegen eine neue Vollzeitstelle, je mit den Anwaltsstunden, die abgerechnet werden müssen.</t>
        </is>
      </c>
    </row>
    <row r="12">
      <c r="A12" s="3" t="inlineStr"/>
    </row>
    <row r="13">
      <c r="A13" s="4" t="inlineStr">
        <is>
          <t>Rechenweg</t>
        </is>
      </c>
    </row>
    <row r="14">
      <c r="A14" s="3" t="inlineStr">
        <is>
          <t>Personalkosten = Jahresbrutto (Monatsgehalt × Zahl der Gehälter + Sonderzahlungen) + Arbeitgeberanteile + Umlagen + Berufsgenossenschaft. Die Umlage U1 fällt nur auf die laufenden Monatsgehälter an, nicht auf Einmalzahlungen. Vollkosten = Personalkosten + Arbeitsplatz.</t>
        </is>
      </c>
    </row>
    <row r="15">
      <c r="A15" s="3" t="inlineStr">
        <is>
          <t>Anwesenheitsstunden = Arbeitstage × Wochenstunden : 5. Produktive Stunden = Anwesenheitsstunden × produktiver Anteil (Zeit für Abstimmung, Einarbeitung, Störungen ist abgezogen).</t>
        </is>
      </c>
    </row>
    <row r="16">
      <c r="A16" s="3" t="inlineStr">
        <is>
          <t>Berufsgenossenschaft = Entgelt × Gefahrklasse : 1.000 × (Beitragsfuß + Lastenverteilung nach Neurenten). Der Mindestbeitrag von 48 € gilt je Unternehmen, nicht je Person; die Lastenverteilung nach Entgelten fällt erst über einer Lohnsumme von 270.000 € an und ist hier nicht enthalten.</t>
        </is>
      </c>
    </row>
    <row r="17">
      <c r="A17" s="3" t="inlineStr"/>
    </row>
    <row r="18">
      <c r="A18" s="4" t="inlineStr">
        <is>
          <t>Grenzen</t>
        </is>
      </c>
    </row>
    <row r="19">
      <c r="A19" s="3" t="inlineStr">
        <is>
          <t>Die Vorlage rechnet mit den Regelanteilen. Im Übergangsbereich (Midijob, Monatsentgelt 2026 von 603,01 € bis 2.000 €) zahlt der Arbeitgeber mehr als den Regelanteil, am unteren Ende deutlich, zur Grenze von 2.000 € hin immer weniger (§ 20 Abs. 2a SGB IV; bei 1.600 € rund 12 € im Monat); Minijobs mit Pauschalabgaben rechnet sie nicht (dazu der Beitrag /minijob-mindestlohn-kanzlei/). Den Kinderlosenzuschlag zur Pflegeversicherung trägt die Arbeitnehmerin allein; er fehlt deshalb zu Recht. Steuerliche Folgen, Sachbezüge und betriebliche Altersversorgung sind nicht enthalten. Die Werte für 2027 waren im Oktober 2026 noch nicht in Kraft.</t>
        </is>
      </c>
    </row>
    <row r="20">
      <c r="A20" s="3" t="inlineStr"/>
    </row>
    <row r="21">
      <c r="A21" s="2" t="inlineStr">
        <is>
          <t>Allgemeine Information, keine Rechts- oder Steuerberatung im Einzelfall. Es gelten die Nutzungsbedingungen für Vorlagen: https://ratg.de/nutzungsbedingungen/ · Herausgeber: Linqbiz GmbH, Angaben im Impressum unter https://ratg.de/impressum/.</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22"/>
  <sheetViews>
    <sheetView zoomScale="100" workbookViewId="0">
      <selection activeCell="A1" sqref="A1"/>
    </sheetView>
  </sheetViews>
  <sheetFormatPr baseColWidth="8" defaultRowHeight="15"/>
  <cols>
    <col width="58" customWidth="1" min="1" max="1"/>
    <col width="14" customWidth="1" min="2" max="2"/>
    <col width="90" customWidth="1" min="3" max="3"/>
  </cols>
  <sheetData>
    <row r="1">
      <c r="A1" s="1" t="inlineStr">
        <is>
          <t>Beitragssätze 2026 (Arbeitgeberseite) und Annahmen</t>
        </is>
      </c>
    </row>
    <row r="2">
      <c r="A2" s="2" t="inlineStr">
        <is>
          <t>Stand Oktober 2026 (Beitragssätze 2026). Graue Zellen: gesetzliche Sätze 2026. Gelbe Zellen: kassenabhängig oder Annahme, bitte mit Ihrem Lohnbüro oder Ihrem Bescheid abgleichen.</t>
        </is>
      </c>
    </row>
    <row r="3">
      <c r="A3" s="5" t="inlineStr">
        <is>
          <t>Wert</t>
        </is>
      </c>
      <c r="B3" s="5" t="inlineStr">
        <is>
          <t>Satz</t>
        </is>
      </c>
      <c r="C3" s="5" t="inlineStr">
        <is>
          <t>Grundlage und Spanne</t>
        </is>
      </c>
    </row>
    <row r="4">
      <c r="A4" s="6" t="inlineStr">
        <is>
          <t>Rentenversicherung, Arbeitgeberanteil</t>
        </is>
      </c>
      <c r="B4" s="7" t="n">
        <v>0.093</v>
      </c>
      <c r="C4" s="2" t="inlineStr">
        <is>
          <t>Beitragssatz 18,6 % (seit 2018, Deutsche Rentenversicherung), je zur Hälfte</t>
        </is>
      </c>
    </row>
    <row r="5">
      <c r="A5" s="6" t="inlineStr">
        <is>
          <t>Arbeitslosenversicherung, Arbeitgeberanteil</t>
        </is>
      </c>
      <c r="B5" s="7" t="n">
        <v>0.013</v>
      </c>
      <c r="C5" s="2" t="inlineStr">
        <is>
          <t>§ 341 Abs. 2 SGB III: 2,6 %, je zur Hälfte</t>
        </is>
      </c>
    </row>
    <row r="6">
      <c r="A6" s="6" t="inlineStr">
        <is>
          <t>Krankenversicherung allgemein, Arbeitgeberanteil</t>
        </is>
      </c>
      <c r="B6" s="7" t="n">
        <v>0.073</v>
      </c>
      <c r="C6" s="2" t="inlineStr">
        <is>
          <t>§ 241 SGB V: 14,6 %; § 249 Abs. 1 SGB V: je zur Hälfte</t>
        </is>
      </c>
    </row>
    <row r="7">
      <c r="A7" s="6" t="inlineStr">
        <is>
          <t>Zusatzbeitrag der Krankenkasse (ganzer Satz)</t>
        </is>
      </c>
      <c r="B7" s="8" t="n">
        <v>0.029</v>
      </c>
      <c r="C7" s="2" t="inlineStr">
        <is>
          <t>amtlicher Durchschnittswert 2026: 2,9 % (§ 242a SGB V); tatsächlicher Satz je Kasse (Beispiel TK 2,69 %); Arbeitgeber trägt die Hälfte</t>
        </is>
      </c>
    </row>
    <row r="8">
      <c r="A8" s="6" t="inlineStr">
        <is>
          <t>davon Arbeitgeber (Hälfte)</t>
        </is>
      </c>
      <c r="B8" s="9">
        <f>B7/2</f>
        <v>0.0145</v>
      </c>
      <c r="C8" s="2" t="inlineStr">
        <is>
          <t>§ 249 Abs. 1 SGB V</t>
        </is>
      </c>
    </row>
    <row r="9">
      <c r="A9" s="6" t="inlineStr">
        <is>
          <t>Pflegeversicherung, Arbeitgeberanteil</t>
        </is>
      </c>
      <c r="B9" s="8" t="n">
        <v>0.018</v>
      </c>
      <c r="C9" s="2" t="inlineStr">
        <is>
          <t>§ 1 Abs. 1 PBAV 2025: 3,6 %, Arbeitgeber 1,8 % (Sachsen 1,3 %, § 58 Abs. 3 SGB XI); Kinderlosenzuschlag trägt die Arbeitnehmerin allein (§ 58 Abs. 1 Satz 3 SGB XI)</t>
        </is>
      </c>
    </row>
    <row r="10">
      <c r="A10" s="6" t="inlineStr">
        <is>
          <t>Umlage U1 (Krankheit; nur Betriebe bis 30 Arbeitnehmer)</t>
        </is>
      </c>
      <c r="B10" s="8" t="n">
        <v>0.025</v>
      </c>
      <c r="C10" s="2" t="inlineStr">
        <is>
          <t>§ 1 Abs. 1, § 3 Abs. 1 AAG; je Kasse und gewähltem Erstattungssatz, z. B. Barmer 2026: 1,9 % (50 %), 2,5 % (65 %), 4,0 % (80 %); TK Standard 2,1 %; nicht auf Einmalzahlungen wie 13. Gehalt oder Urlaubsgeld (§ 7 Abs. 2 Satz 2 AAG)</t>
        </is>
      </c>
    </row>
    <row r="11">
      <c r="A11" s="6" t="inlineStr">
        <is>
          <t>Umlage U2 (Mutterschaft; alle Betriebe)</t>
        </is>
      </c>
      <c r="B11" s="8" t="n">
        <v>0.0042</v>
      </c>
      <c r="C11" s="2" t="inlineStr">
        <is>
          <t>§ 1 Abs. 2 AAG, Erstattung voll; je Kasse, Beispiel Barmer 2026: 0,42 %, TK 0,44 %</t>
        </is>
      </c>
    </row>
    <row r="12">
      <c r="A12" s="6" t="inlineStr">
        <is>
          <t>Umlage U3 (Insolvenzgeld)</t>
        </is>
      </c>
      <c r="B12" s="7" t="n">
        <v>0.0015</v>
      </c>
      <c r="C12" s="2" t="inlineStr">
        <is>
          <t>§ 360 SGB III: 0,15 %, Arbeitgeber allein</t>
        </is>
      </c>
    </row>
    <row r="13">
      <c r="A13" s="10" t="inlineStr">
        <is>
          <t>Sozialversicherung Arbeitgeber ohne Umlagen</t>
        </is>
      </c>
      <c r="B13" s="11">
        <f>B4+B5+B6+B8+B9</f>
        <v>0.2115</v>
      </c>
      <c r="C13" s="2" t="inlineStr">
        <is>
          <t>2026 mit Durchschnitts-Zusatzbeitrag: 21,15 %</t>
        </is>
      </c>
    </row>
    <row r="14">
      <c r="A14" s="10" t="inlineStr">
        <is>
          <t>Umlagen U1 + U2 + U3</t>
        </is>
      </c>
      <c r="B14" s="11">
        <f>B10+B11+B12</f>
        <v>0.0307</v>
      </c>
    </row>
    <row r="15">
      <c r="A15" s="6" t="inlineStr">
        <is>
          <t>Berufsgenossenschaft: Gefahrklasse</t>
        </is>
      </c>
      <c r="B15" s="12" t="n">
        <v>0.63</v>
      </c>
      <c r="C15" s="2" t="inlineStr">
        <is>
          <t>VBG, Gefahrtarif 2022, Tarifstelle 05 „Beratung und Auskunft“ (u. a. Rechtsanwält*innen); maßgeblich ist Ihr Veranlagungsbescheid; für Auszubildende Kopfbeitrag laut Bescheid</t>
        </is>
      </c>
    </row>
    <row r="16">
      <c r="A16" s="6" t="inlineStr">
        <is>
          <t>Berufsgenossenschaft: Beitragsfuß (€ je 1.000 Beitragseinheiten)</t>
        </is>
      </c>
      <c r="B16" s="13" t="n">
        <v>4.4</v>
      </c>
      <c r="C16" s="2" t="inlineStr">
        <is>
          <t>VBG, Beitragsjahr 2025 (Bescheide 2026)</t>
        </is>
      </c>
    </row>
    <row r="17">
      <c r="A17" s="6" t="inlineStr">
        <is>
          <t>Berufsgenossenschaft: Lastenverteilung nach Neurenten (€ je 1.000)</t>
        </is>
      </c>
      <c r="B17" s="13" t="n">
        <v>0.3445</v>
      </c>
      <c r="C17" s="2" t="inlineStr">
        <is>
          <t>VBG, Beitragsjahr 2025; Mindestbeitrag 48 € je Unternehmen; über 270.000 € Lohnsumme zusätzlich 1,7851 € je 1.000 € (Lastenverteilung nach Entgelten, hier nicht enthalten)</t>
        </is>
      </c>
    </row>
    <row r="18">
      <c r="A18" s="10" t="inlineStr">
        <is>
          <t>Berufsgenossenschaft in % des Entgelts</t>
        </is>
      </c>
      <c r="B18" s="14">
        <f>B15*(B16+B17)/1000</f>
        <v>0.002989035</v>
      </c>
      <c r="C18" s="2" t="inlineStr">
        <is>
          <t>Gefahrklasse × (Beitragsfuß + Lastenverteilung) : 1.000</t>
        </is>
      </c>
    </row>
    <row r="19">
      <c r="A19" s="10" t="inlineStr">
        <is>
          <t>Zuschlag auf das Bruttogehalt insgesamt</t>
        </is>
      </c>
      <c r="B19" s="11">
        <f>B13+B14+B18</f>
        <v>0.245189035</v>
      </c>
      <c r="C19" s="2" t="inlineStr">
        <is>
          <t>Sozialversicherung + Umlagen + Berufsgenossenschaft</t>
        </is>
      </c>
    </row>
    <row r="21">
      <c r="A21" s="6" t="inlineStr">
        <is>
          <t>Arbeitstage im Jahr (Annahme)</t>
        </is>
      </c>
      <c r="B21" s="15" t="n">
        <v>219</v>
      </c>
      <c r="C21" s="2" t="inlineStr">
        <is>
          <t>Annahme ratg.de; mit mehr Urlaubs- und Krankheitstagen weniger (Beispiel im Beitrag: 207)</t>
        </is>
      </c>
    </row>
    <row r="22">
      <c r="A22" s="6" t="inlineStr">
        <is>
          <t>Produktiver Anteil der Anwesenheit (Annahme)</t>
        </is>
      </c>
      <c r="B22" s="16" t="n">
        <v>0.85</v>
      </c>
      <c r="C22" s="2" t="inlineStr">
        <is>
          <t>Annahme ratg.de, keine Studie; Rest: Abstimmung, Einarbeitung, Störungen, interne Aufgaben</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H13"/>
  <sheetViews>
    <sheetView zoomScale="100" workbookViewId="0">
      <selection activeCell="A1" sqref="A1"/>
    </sheetView>
  </sheetViews>
  <sheetFormatPr baseColWidth="8" defaultRowHeight="15"/>
  <cols>
    <col width="46" customWidth="1" min="1" max="1"/>
    <col width="13" customWidth="1" min="2" max="2"/>
    <col width="13" customWidth="1" min="3" max="3"/>
    <col width="13" customWidth="1" min="4" max="4"/>
    <col width="13" customWidth="1" min="5" max="5"/>
    <col width="13" customWidth="1" min="6" max="6"/>
    <col width="13" customWidth="1" min="7" max="7"/>
    <col width="64" customWidth="1" min="8" max="8"/>
  </cols>
  <sheetData>
    <row r="1">
      <c r="A1" s="1" t="inlineStr">
        <is>
          <t>Kosten des Arbeitsplatzes je Stelle und Jahr (netto)</t>
        </is>
      </c>
    </row>
    <row r="2">
      <c r="A2" s="2" t="inlineStr">
        <is>
          <t>Alle Beträge sind Annahmen von ratg.de (Stand Oktober 2026). Diese Kosten stehen in der Kanzleirechnung schon bei den Sachkosten; hier werden sie nur einer Stelle zugeordnet, nicht zusätzlich gezählt.</t>
        </is>
      </c>
    </row>
    <row r="3">
      <c r="A3" s="5" t="inlineStr">
        <is>
          <t>Posten</t>
        </is>
      </c>
      <c r="B3" s="5" t="inlineStr">
        <is>
          <t>Stelle 1</t>
        </is>
      </c>
      <c r="C3" s="5" t="inlineStr">
        <is>
          <t>Stelle 2</t>
        </is>
      </c>
      <c r="D3" s="5" t="inlineStr">
        <is>
          <t>Stelle 3</t>
        </is>
      </c>
      <c r="E3" s="5" t="inlineStr">
        <is>
          <t>Stelle 4</t>
        </is>
      </c>
      <c r="F3" s="5" t="inlineStr">
        <is>
          <t>Stelle 5</t>
        </is>
      </c>
      <c r="G3" s="5" t="inlineStr">
        <is>
          <t>Stelle 6</t>
        </is>
      </c>
      <c r="H3" s="5" t="inlineStr">
        <is>
          <t>Herleitung der Annahme</t>
        </is>
      </c>
    </row>
    <row r="4">
      <c r="A4" s="6" t="inlineStr">
        <is>
          <t>Raum anteilig mit Nebenkosten</t>
        </is>
      </c>
      <c r="B4" s="17" t="n">
        <v>3300</v>
      </c>
      <c r="C4" s="17" t="n">
        <v>3300</v>
      </c>
      <c r="D4" s="18" t="n"/>
      <c r="E4" s="18" t="n"/>
      <c r="F4" s="18" t="n"/>
      <c r="G4" s="18" t="n"/>
      <c r="H4" s="2" t="inlineStr">
        <is>
          <t>15 bis 20 m² × 16,50 €/m² warm × 12; Spanne 3.000 bis 4.000 €</t>
        </is>
      </c>
    </row>
    <row r="5">
      <c r="A5" s="6" t="inlineStr">
        <is>
          <t>Kanzleisoftware (Lizenz je Benutzer)</t>
        </is>
      </c>
      <c r="B5" s="17" t="n">
        <v>1200</v>
      </c>
      <c r="C5" s="17" t="n">
        <v>1200</v>
      </c>
      <c r="D5" s="18" t="n"/>
      <c r="E5" s="18" t="n"/>
      <c r="F5" s="18" t="n"/>
      <c r="G5" s="18" t="n"/>
      <c r="H5" s="2" t="inlineStr">
        <is>
          <t>öffentliche Listenpreise rund 80 bis 130 € je Benutzer und Monat ohne Umsatzsteuer (Stand Oktober 2026, siehe https://ratg.de/legal-tech-kleine-anwaltskanzleien/), also rund 960 bis 1.560 €</t>
        </is>
      </c>
    </row>
    <row r="6">
      <c r="A6" s="6" t="inlineStr">
        <is>
          <t>Weitere Software- oder KI-Lizenz je Platz</t>
        </is>
      </c>
      <c r="B6" s="17" t="n">
        <v>0</v>
      </c>
      <c r="C6" s="17" t="n">
        <v>0</v>
      </c>
      <c r="D6" s="18" t="n"/>
      <c r="E6" s="18" t="n"/>
      <c r="F6" s="18" t="n"/>
      <c r="G6" s="18" t="n"/>
      <c r="H6" s="2" t="inlineStr">
        <is>
          <t>im Beispiel keine; tragen Sie Ihre Lizenzkosten ein</t>
        </is>
      </c>
    </row>
    <row r="7">
      <c r="A7" s="6" t="inlineStr">
        <is>
          <t>Technik (PC, zwei Bildschirme, Headset; 3 bis 4 Jahre)</t>
        </is>
      </c>
      <c r="B7" s="17" t="n">
        <v>500</v>
      </c>
      <c r="C7" s="17" t="n">
        <v>500</v>
      </c>
      <c r="D7" s="18" t="n"/>
      <c r="E7" s="18" t="n"/>
      <c r="F7" s="18" t="n"/>
      <c r="G7" s="18" t="n"/>
      <c r="H7" s="2" t="inlineStr">
        <is>
          <t>Spanne 400 bis 600 €</t>
        </is>
      </c>
    </row>
    <row r="8">
      <c r="A8" s="6" t="inlineStr">
        <is>
          <t>Büro-Software, E-Mail, Telefonie, Wartung</t>
        </is>
      </c>
      <c r="B8" s="17" t="n">
        <v>400</v>
      </c>
      <c r="C8" s="17" t="n">
        <v>400</v>
      </c>
      <c r="D8" s="18" t="n"/>
      <c r="E8" s="18" t="n"/>
      <c r="F8" s="18" t="n"/>
      <c r="G8" s="18" t="n"/>
      <c r="H8" s="2" t="inlineStr">
        <is>
          <t>Spanne 300 bis 600 €</t>
        </is>
      </c>
    </row>
    <row r="9">
      <c r="A9" s="6" t="inlineStr">
        <is>
          <t>Fortbildung</t>
        </is>
      </c>
      <c r="B9" s="17" t="n">
        <v>500</v>
      </c>
      <c r="C9" s="17" t="n">
        <v>250</v>
      </c>
      <c r="D9" s="18" t="n"/>
      <c r="E9" s="18" t="n"/>
      <c r="F9" s="18" t="n"/>
      <c r="G9" s="18" t="n"/>
      <c r="H9" s="2" t="inlineStr">
        <is>
          <t>Spanne 300 bis 800 € in Vollzeit; Teilzeit im Beispiel halb</t>
        </is>
      </c>
    </row>
    <row r="10">
      <c r="A10" s="6" t="inlineStr">
        <is>
          <t>Arbeitsmittel, Sonstiges</t>
        </is>
      </c>
      <c r="B10" s="17" t="n">
        <v>300</v>
      </c>
      <c r="C10" s="17" t="n">
        <v>150</v>
      </c>
      <c r="D10" s="18" t="n"/>
      <c r="E10" s="18" t="n"/>
      <c r="F10" s="18" t="n"/>
      <c r="G10" s="18" t="n"/>
      <c r="H10" s="2" t="inlineStr">
        <is>
          <t>Annahme; beA-Mitarbeiterkarte nur ein geringer Betrag</t>
        </is>
      </c>
    </row>
    <row r="11">
      <c r="A11" s="10" t="inlineStr">
        <is>
          <t>Arbeitsplatz je Jahr</t>
        </is>
      </c>
      <c r="B11" s="19">
        <f>SUM(B4:B10)</f>
        <v>6200.0</v>
      </c>
      <c r="C11" s="19">
        <f>SUM(C4:C10)</f>
        <v>5800.0</v>
      </c>
      <c r="D11" s="19">
        <f>SUM(D4:D10)</f>
        <v>0.0</v>
      </c>
      <c r="E11" s="19">
        <f>SUM(E4:E10)</f>
        <v>0.0</v>
      </c>
      <c r="F11" s="19">
        <f>SUM(F4:F10)</f>
        <v>0.0</v>
      </c>
      <c r="G11" s="19">
        <f>SUM(G4:G10)</f>
        <v>0.0</v>
      </c>
    </row>
    <row r="13">
      <c r="A13" s="2" t="inlineStr">
        <is>
          <t>Teilen sich zwei Teilzeitkräfte einen Platz, setzen Sie Raum und Technik je Person nur zur Hälfte an.</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27"/>
  <sheetViews>
    <sheetView zoomScale="100" workbookViewId="0">
      <selection activeCell="A1" sqref="A1"/>
    </sheetView>
  </sheetViews>
  <sheetFormatPr baseColWidth="8" defaultRowHeight="15"/>
  <cols>
    <col width="48"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c r="A1" s="1" t="inlineStr">
        <is>
          <t>Vollkosten je Stelle und für die Kanzlei (Jahr 2026)</t>
        </is>
      </c>
    </row>
    <row r="2">
      <c r="A2" s="2" t="inlineStr">
        <is>
          <t>Eine Spalte je Stelle; leere Spalten bleiben leer. Sätze aus dem Blatt Werte, Arbeitsplatz aus dem Blatt Arbeitsplatz (gleiche Spalte).</t>
        </is>
      </c>
    </row>
    <row r="3">
      <c r="A3" s="5" t="inlineStr"/>
      <c r="B3" s="5" t="inlineStr">
        <is>
          <t>Stelle 1</t>
        </is>
      </c>
      <c r="C3" s="5" t="inlineStr">
        <is>
          <t>Stelle 2</t>
        </is>
      </c>
      <c r="D3" s="5" t="inlineStr">
        <is>
          <t>Stelle 3</t>
        </is>
      </c>
      <c r="E3" s="5" t="inlineStr">
        <is>
          <t>Stelle 4</t>
        </is>
      </c>
      <c r="F3" s="5" t="inlineStr">
        <is>
          <t>Stelle 5</t>
        </is>
      </c>
      <c r="G3" s="5" t="inlineStr">
        <is>
          <t>Stelle 6</t>
        </is>
      </c>
      <c r="H3" s="5" t="inlineStr">
        <is>
          <t>Kanzlei gesamt</t>
        </is>
      </c>
    </row>
    <row r="4">
      <c r="A4" s="6" t="inlineStr">
        <is>
          <t>Bezeichnung</t>
        </is>
      </c>
      <c r="B4" s="20" t="inlineStr">
        <is>
          <t>ReFa Vollzeit</t>
        </is>
      </c>
      <c r="C4" s="20" t="inlineStr">
        <is>
          <t>ReFa 20 Stunden</t>
        </is>
      </c>
      <c r="D4" s="21" t="n"/>
      <c r="E4" s="21" t="n"/>
      <c r="F4" s="21" t="n"/>
      <c r="G4" s="21" t="n"/>
    </row>
    <row r="5">
      <c r="A5" s="6" t="inlineStr">
        <is>
          <t>Monatsgehalt brutto</t>
        </is>
      </c>
      <c r="B5" s="22" t="n">
        <v>3200</v>
      </c>
      <c r="C5" s="22" t="n">
        <v>1600</v>
      </c>
      <c r="D5" s="23" t="n"/>
      <c r="E5" s="23" t="n"/>
      <c r="F5" s="23" t="n"/>
      <c r="G5" s="23" t="n"/>
    </row>
    <row r="6">
      <c r="A6" s="6" t="inlineStr">
        <is>
          <t>Zahl der Gehälter im Jahr</t>
        </is>
      </c>
      <c r="B6" s="24" t="n">
        <v>12</v>
      </c>
      <c r="C6" s="24" t="n">
        <v>12</v>
      </c>
      <c r="D6" s="25" t="n"/>
      <c r="E6" s="25" t="n"/>
      <c r="F6" s="25" t="n"/>
      <c r="G6" s="25" t="n"/>
    </row>
    <row r="7">
      <c r="A7" s="6" t="inlineStr">
        <is>
          <t>Sonderzahlungen und beitragspflichtige Zuschüsse im Jahr</t>
        </is>
      </c>
      <c r="B7" s="22" t="n">
        <v>0</v>
      </c>
      <c r="C7" s="22" t="n">
        <v>0</v>
      </c>
      <c r="D7" s="23" t="n"/>
      <c r="E7" s="23" t="n"/>
      <c r="F7" s="23" t="n"/>
      <c r="G7" s="23" t="n"/>
    </row>
    <row r="8">
      <c r="A8" s="6" t="inlineStr">
        <is>
          <t>Wochenstunden laut Vertrag</t>
        </is>
      </c>
      <c r="B8" s="26" t="n">
        <v>40</v>
      </c>
      <c r="C8" s="26" t="n">
        <v>20</v>
      </c>
      <c r="D8" s="27" t="n"/>
      <c r="E8" s="27" t="n"/>
      <c r="F8" s="27" t="n"/>
      <c r="G8" s="27" t="n"/>
    </row>
    <row r="9">
      <c r="A9" s="6" t="inlineStr">
        <is>
          <t>Jahresbrutto</t>
        </is>
      </c>
      <c r="B9" s="28">
        <f>IF(B5="","",B5*B6+B7)</f>
        <v>38400.0</v>
      </c>
      <c r="C9" s="28">
        <f>IF(C5="","",C5*C6+C7)</f>
        <v>19200.0</v>
      </c>
      <c r="D9" s="28" t="str">
        <f>IF(D5="","",D5*D6+D7)</f>
        <v/>
      </c>
      <c r="E9" s="28" t="str">
        <f>IF(E5="","",E5*E6+E7)</f>
        <v/>
      </c>
      <c r="F9" s="28" t="str">
        <f>IF(F5="","",F5*F6+F7)</f>
        <v/>
      </c>
      <c r="G9" s="28" t="str">
        <f>IF(G5="","",G5*G6+G7)</f>
        <v/>
      </c>
      <c r="H9" s="28">
        <f>SUM(B9:G9)</f>
        <v>57600.0</v>
      </c>
    </row>
    <row r="10">
      <c r="A10" s="6" t="inlineStr">
        <is>
          <t>Sozialversicherung Arbeitgeber</t>
        </is>
      </c>
      <c r="B10" s="28">
        <f>IF(B5="","",ROUND(B9*Werte!$B$13,2))</f>
        <v>8121.6</v>
      </c>
      <c r="C10" s="28">
        <f>IF(C5="","",ROUND(C9*Werte!$B$13,2))</f>
        <v>4060.8</v>
      </c>
      <c r="D10" s="28" t="str">
        <f>IF(D5="","",ROUND(D9*Werte!$B$13,2))</f>
        <v/>
      </c>
      <c r="E10" s="28" t="str">
        <f>IF(E5="","",ROUND(E9*Werte!$B$13,2))</f>
        <v/>
      </c>
      <c r="F10" s="28" t="str">
        <f>IF(F5="","",ROUND(F9*Werte!$B$13,2))</f>
        <v/>
      </c>
      <c r="G10" s="28" t="str">
        <f>IF(G5="","",ROUND(G9*Werte!$B$13,2))</f>
        <v/>
      </c>
      <c r="H10" s="28">
        <f>SUM(B10:G10)</f>
        <v>12182.400000000001</v>
      </c>
    </row>
    <row r="11">
      <c r="A11" s="6" t="inlineStr">
        <is>
          <t>Umlage U1 (nur laufende Monatsgehälter)</t>
        </is>
      </c>
      <c r="B11" s="28">
        <f>IF(B5="","",ROUND(B5*MIN(B6,12)*Werte!$B$10,2))</f>
        <v>960.0</v>
      </c>
      <c r="C11" s="28">
        <f>IF(C5="","",ROUND(C5*MIN(C6,12)*Werte!$B$10,2))</f>
        <v>480.0</v>
      </c>
      <c r="D11" s="28" t="str">
        <f>IF(D5="","",ROUND(D5*MIN(D6,12)*Werte!$B$10,2))</f>
        <v/>
      </c>
      <c r="E11" s="28" t="str">
        <f>IF(E5="","",ROUND(E5*MIN(E6,12)*Werte!$B$10,2))</f>
        <v/>
      </c>
      <c r="F11" s="28" t="str">
        <f>IF(F5="","",ROUND(F5*MIN(F6,12)*Werte!$B$10,2))</f>
        <v/>
      </c>
      <c r="G11" s="28" t="str">
        <f>IF(G5="","",ROUND(G5*MIN(G6,12)*Werte!$B$10,2))</f>
        <v/>
      </c>
      <c r="H11" s="28">
        <f>SUM(B11:G11)</f>
        <v>1440.0</v>
      </c>
    </row>
    <row r="12">
      <c r="A12" s="6" t="inlineStr">
        <is>
          <t>Umlage U2</t>
        </is>
      </c>
      <c r="B12" s="28">
        <f>IF(B5="","",ROUND(B9*Werte!$B$11,2))</f>
        <v>161.28</v>
      </c>
      <c r="C12" s="28">
        <f>IF(C5="","",ROUND(C9*Werte!$B$11,2))</f>
        <v>80.64</v>
      </c>
      <c r="D12" s="28" t="str">
        <f>IF(D5="","",ROUND(D9*Werte!$B$11,2))</f>
        <v/>
      </c>
      <c r="E12" s="28" t="str">
        <f>IF(E5="","",ROUND(E9*Werte!$B$11,2))</f>
        <v/>
      </c>
      <c r="F12" s="28" t="str">
        <f>IF(F5="","",ROUND(F9*Werte!$B$11,2))</f>
        <v/>
      </c>
      <c r="G12" s="28" t="str">
        <f>IF(G5="","",ROUND(G9*Werte!$B$11,2))</f>
        <v/>
      </c>
      <c r="H12" s="28">
        <f>SUM(B12:G12)</f>
        <v>241.92000000000002</v>
      </c>
    </row>
    <row r="13">
      <c r="A13" s="6" t="inlineStr">
        <is>
          <t>Umlage U3 (Insolvenzgeld)</t>
        </is>
      </c>
      <c r="B13" s="28">
        <f>IF(B5="","",ROUND(B9*Werte!$B$12,2))</f>
        <v>57.6</v>
      </c>
      <c r="C13" s="28">
        <f>IF(C5="","",ROUND(C9*Werte!$B$12,2))</f>
        <v>28.8</v>
      </c>
      <c r="D13" s="28" t="str">
        <f>IF(D5="","",ROUND(D9*Werte!$B$12,2))</f>
        <v/>
      </c>
      <c r="E13" s="28" t="str">
        <f>IF(E5="","",ROUND(E9*Werte!$B$12,2))</f>
        <v/>
      </c>
      <c r="F13" s="28" t="str">
        <f>IF(F5="","",ROUND(F9*Werte!$B$12,2))</f>
        <v/>
      </c>
      <c r="G13" s="28" t="str">
        <f>IF(G5="","",ROUND(G9*Werte!$B$12,2))</f>
        <v/>
      </c>
      <c r="H13" s="28">
        <f>SUM(B13:G13)</f>
        <v>86.4</v>
      </c>
    </row>
    <row r="14">
      <c r="A14" s="6" t="inlineStr">
        <is>
          <t>Berufsgenossenschaft</t>
        </is>
      </c>
      <c r="B14" s="28">
        <f>IF(B5="","",ROUND(B9*Werte!$B$18,2))</f>
        <v>114.78</v>
      </c>
      <c r="C14" s="28">
        <f>IF(C5="","",ROUND(C9*Werte!$B$18,2))</f>
        <v>57.39</v>
      </c>
      <c r="D14" s="28" t="str">
        <f>IF(D5="","",ROUND(D9*Werte!$B$18,2))</f>
        <v/>
      </c>
      <c r="E14" s="28" t="str">
        <f>IF(E5="","",ROUND(E9*Werte!$B$18,2))</f>
        <v/>
      </c>
      <c r="F14" s="28" t="str">
        <f>IF(F5="","",ROUND(F9*Werte!$B$18,2))</f>
        <v/>
      </c>
      <c r="G14" s="28" t="str">
        <f>IF(G5="","",ROUND(G9*Werte!$B$18,2))</f>
        <v/>
      </c>
      <c r="H14" s="28">
        <f>SUM(B14:G14)</f>
        <v>172.17000000000002</v>
      </c>
    </row>
    <row r="15">
      <c r="A15" s="10" t="inlineStr">
        <is>
          <t>Personalkosten im Jahr</t>
        </is>
      </c>
      <c r="B15" s="29">
        <f>IF(B5="","",SUM(B9:B14))</f>
        <v>47815.26</v>
      </c>
      <c r="C15" s="29">
        <f>IF(C5="","",SUM(C9:C14))</f>
        <v>23907.63</v>
      </c>
      <c r="D15" s="29" t="str">
        <f>IF(D5="","",SUM(D9:D14))</f>
        <v/>
      </c>
      <c r="E15" s="29" t="str">
        <f>IF(E5="","",SUM(E9:E14))</f>
        <v/>
      </c>
      <c r="F15" s="29" t="str">
        <f>IF(F5="","",SUM(F9:F14))</f>
        <v/>
      </c>
      <c r="G15" s="29" t="str">
        <f>IF(G5="","",SUM(G9:G14))</f>
        <v/>
      </c>
      <c r="H15" s="29">
        <f>SUM(B15:G15)</f>
        <v>71722.89</v>
      </c>
    </row>
    <row r="16">
      <c r="A16" s="6" t="inlineStr">
        <is>
          <t>Zuschlag auf das Jahresbrutto</t>
        </is>
      </c>
      <c r="B16" s="7">
        <f>IF(B5="","",B15/B9-1)</f>
        <v>0.24518906249999994</v>
      </c>
      <c r="C16" s="7">
        <f>IF(C5="","",C15/C9-1)</f>
        <v>0.24518906249999994</v>
      </c>
      <c r="D16" s="7" t="str">
        <f>IF(D5="","",D15/D9-1)</f>
        <v/>
      </c>
      <c r="E16" s="7" t="str">
        <f>IF(E5="","",E15/E9-1)</f>
        <v/>
      </c>
      <c r="F16" s="7" t="str">
        <f>IF(F5="","",F15/F9-1)</f>
        <v/>
      </c>
      <c r="G16" s="7" t="str">
        <f>IF(G5="","",G15/G9-1)</f>
        <v/>
      </c>
      <c r="H16" s="7">
        <f>IF(H9=0,"",H15/H9-1)</f>
        <v>0.24518906249999994</v>
      </c>
    </row>
    <row r="17">
      <c r="A17" s="6" t="inlineStr">
        <is>
          <t>Arbeitsplatz im Jahr</t>
        </is>
      </c>
      <c r="B17" s="28">
        <f>IF(B5="","",Arbeitsplatz!B11)</f>
        <v>6200.0</v>
      </c>
      <c r="C17" s="28">
        <f>IF(C5="","",Arbeitsplatz!C11)</f>
        <v>5800.0</v>
      </c>
      <c r="D17" s="28" t="str">
        <f>IF(D5="","",Arbeitsplatz!D11)</f>
        <v/>
      </c>
      <c r="E17" s="28" t="str">
        <f>IF(E5="","",Arbeitsplatz!E11)</f>
        <v/>
      </c>
      <c r="F17" s="28" t="str">
        <f>IF(F5="","",Arbeitsplatz!F11)</f>
        <v/>
      </c>
      <c r="G17" s="28" t="str">
        <f>IF(G5="","",Arbeitsplatz!G11)</f>
        <v/>
      </c>
      <c r="H17" s="28">
        <f>SUM(B17:G17)</f>
        <v>12000.0</v>
      </c>
    </row>
    <row r="18">
      <c r="A18" s="10" t="inlineStr">
        <is>
          <t>Vollkosten im Jahr</t>
        </is>
      </c>
      <c r="B18" s="29">
        <f>IF(B5="","",B15+B17)</f>
        <v>54015.26</v>
      </c>
      <c r="C18" s="29">
        <f>IF(C5="","",C15+C17)</f>
        <v>29707.63</v>
      </c>
      <c r="D18" s="29" t="str">
        <f>IF(D5="","",D15+D17)</f>
        <v/>
      </c>
      <c r="E18" s="29" t="str">
        <f>IF(E5="","",E15+E17)</f>
        <v/>
      </c>
      <c r="F18" s="29" t="str">
        <f>IF(F5="","",F15+F17)</f>
        <v/>
      </c>
      <c r="G18" s="29" t="str">
        <f>IF(G5="","",G15+G17)</f>
        <v/>
      </c>
      <c r="H18" s="29">
        <f>SUM(B18:G18)</f>
        <v>83722.89</v>
      </c>
    </row>
    <row r="19">
      <c r="A19" s="6" t="inlineStr">
        <is>
          <t>Vollkosten im Monat</t>
        </is>
      </c>
      <c r="B19" s="28">
        <f>IF(B5="","",ROUND(B18/12,2))</f>
        <v>4501.27</v>
      </c>
      <c r="C19" s="28">
        <f>IF(C5="","",ROUND(C18/12,2))</f>
        <v>2475.64</v>
      </c>
      <c r="D19" s="28" t="str">
        <f>IF(D5="","",ROUND(D18/12,2))</f>
        <v/>
      </c>
      <c r="E19" s="28" t="str">
        <f>IF(E5="","",ROUND(E18/12,2))</f>
        <v/>
      </c>
      <c r="F19" s="28" t="str">
        <f>IF(F5="","",ROUND(F18/12,2))</f>
        <v/>
      </c>
      <c r="G19" s="28" t="str">
        <f>IF(G5="","",ROUND(G18/12,2))</f>
        <v/>
      </c>
      <c r="H19" s="28">
        <f>SUM(B19:G19)</f>
        <v>6976.91</v>
      </c>
    </row>
    <row r="20">
      <c r="A20" s="6" t="inlineStr">
        <is>
          <t>Anwesenheitsstunden im Jahr</t>
        </is>
      </c>
      <c r="B20" s="30">
        <f>IF(B5="","",Werte!$B$21*B8/5)</f>
        <v>1752.0</v>
      </c>
      <c r="C20" s="30">
        <f>IF(C5="","",Werte!$B$21*C8/5)</f>
        <v>876.0</v>
      </c>
      <c r="D20" s="30" t="str">
        <f>IF(D5="","",Werte!$B$21*D8/5)</f>
        <v/>
      </c>
      <c r="E20" s="30" t="str">
        <f>IF(E5="","",Werte!$B$21*E8/5)</f>
        <v/>
      </c>
      <c r="F20" s="30" t="str">
        <f>IF(F5="","",Werte!$B$21*F8/5)</f>
        <v/>
      </c>
      <c r="G20" s="30" t="str">
        <f>IF(G5="","",Werte!$B$21*G8/5)</f>
        <v/>
      </c>
      <c r="H20" s="30">
        <f>SUM(B20:G20)</f>
        <v>2628.0</v>
      </c>
    </row>
    <row r="21">
      <c r="A21" s="6" t="inlineStr">
        <is>
          <t>Produktive Stunden im Jahr</t>
        </is>
      </c>
      <c r="B21" s="30">
        <f>IF(B5="","",B20*Werte!$B$22)</f>
        <v>1489.2</v>
      </c>
      <c r="C21" s="30">
        <f>IF(C5="","",C20*Werte!$B$22)</f>
        <v>744.6</v>
      </c>
      <c r="D21" s="30" t="str">
        <f>IF(D5="","",D20*Werte!$B$22)</f>
        <v/>
      </c>
      <c r="E21" s="30" t="str">
        <f>IF(E5="","",E20*Werte!$B$22)</f>
        <v/>
      </c>
      <c r="F21" s="30" t="str">
        <f>IF(F5="","",F20*Werte!$B$22)</f>
        <v/>
      </c>
      <c r="G21" s="30" t="str">
        <f>IF(G5="","",G20*Werte!$B$22)</f>
        <v/>
      </c>
      <c r="H21" s="30">
        <f>SUM(B21:G21)</f>
        <v>2233.8</v>
      </c>
    </row>
    <row r="22">
      <c r="A22" s="10" t="inlineStr">
        <is>
          <t>Personalkosten je Anwesenheitsstunde</t>
        </is>
      </c>
      <c r="B22" s="29">
        <f>IF(B5="","",ROUND(B15/B20,2))</f>
        <v>27.29</v>
      </c>
      <c r="C22" s="29">
        <f>IF(C5="","",ROUND(C15/C20,2))</f>
        <v>27.29</v>
      </c>
      <c r="D22" s="29" t="str">
        <f>IF(D5="","",ROUND(D15/D20,2))</f>
        <v/>
      </c>
      <c r="E22" s="29" t="str">
        <f>IF(E5="","",ROUND(E15/E20,2))</f>
        <v/>
      </c>
      <c r="F22" s="29" t="str">
        <f>IF(F5="","",ROUND(F15/F20,2))</f>
        <v/>
      </c>
      <c r="G22" s="29" t="str">
        <f>IF(G5="","",ROUND(G15/G20,2))</f>
        <v/>
      </c>
      <c r="H22" s="29">
        <f>IF(H20=0,"",ROUND(H15/H20,2))</f>
        <v>27.29</v>
      </c>
    </row>
    <row r="23">
      <c r="A23" s="10" t="inlineStr">
        <is>
          <t>Personalkosten je produktive Stunde</t>
        </is>
      </c>
      <c r="B23" s="29">
        <f>IF(B5="","",ROUND(B15/B21,2))</f>
        <v>32.11</v>
      </c>
      <c r="C23" s="29">
        <f>IF(C5="","",ROUND(C15/C21,2))</f>
        <v>32.11</v>
      </c>
      <c r="D23" s="29" t="str">
        <f>IF(D5="","",ROUND(D15/D21,2))</f>
        <v/>
      </c>
      <c r="E23" s="29" t="str">
        <f>IF(E5="","",ROUND(E15/E21,2))</f>
        <v/>
      </c>
      <c r="F23" s="29" t="str">
        <f>IF(F5="","",ROUND(F15/F21,2))</f>
        <v/>
      </c>
      <c r="G23" s="29" t="str">
        <f>IF(G5="","",ROUND(G15/G21,2))</f>
        <v/>
      </c>
      <c r="H23" s="29">
        <f>IF(H21=0,"",ROUND(H15/H21,2))</f>
        <v>32.11</v>
      </c>
    </row>
    <row r="24">
      <c r="A24" s="10" t="inlineStr">
        <is>
          <t>Vollkosten je Anwesenheitsstunde</t>
        </is>
      </c>
      <c r="B24" s="29">
        <f>IF(B5="","",ROUND(B18/B20,2))</f>
        <v>30.83</v>
      </c>
      <c r="C24" s="29">
        <f>IF(C5="","",ROUND(C18/C20,2))</f>
        <v>33.91</v>
      </c>
      <c r="D24" s="29" t="str">
        <f>IF(D5="","",ROUND(D18/D20,2))</f>
        <v/>
      </c>
      <c r="E24" s="29" t="str">
        <f>IF(E5="","",ROUND(E18/E20,2))</f>
        <v/>
      </c>
      <c r="F24" s="29" t="str">
        <f>IF(F5="","",ROUND(F18/F20,2))</f>
        <v/>
      </c>
      <c r="G24" s="29" t="str">
        <f>IF(G5="","",ROUND(G18/G20,2))</f>
        <v/>
      </c>
      <c r="H24" s="29">
        <f>IF(H20=0,"",ROUND(H18/H20,2))</f>
        <v>31.86</v>
      </c>
    </row>
    <row r="25">
      <c r="A25" s="10" t="inlineStr">
        <is>
          <t>Vollkosten je produktive Stunde</t>
        </is>
      </c>
      <c r="B25" s="29">
        <f>IF(B5="","",ROUND(B18/B21,2))</f>
        <v>36.27</v>
      </c>
      <c r="C25" s="29">
        <f>IF(C5="","",ROUND(C18/C21,2))</f>
        <v>39.9</v>
      </c>
      <c r="D25" s="29" t="str">
        <f>IF(D5="","",ROUND(D18/D21,2))</f>
        <v/>
      </c>
      <c r="E25" s="29" t="str">
        <f>IF(E5="","",ROUND(E18/E21,2))</f>
        <v/>
      </c>
      <c r="F25" s="29" t="str">
        <f>IF(F5="","",ROUND(F18/F21,2))</f>
        <v/>
      </c>
      <c r="G25" s="29" t="str">
        <f>IF(G5="","",ROUND(G18/G21,2))</f>
        <v/>
      </c>
      <c r="H25" s="29">
        <f>IF(H21=0,"",ROUND(H18/H21,2))</f>
        <v>37.48</v>
      </c>
    </row>
    <row r="27" ht="48" customHeight="1">
      <c r="A27" s="2" t="inlineStr">
        <is>
          <t>Welche Zahl wofür: Personalkosten je Anwesenheitsstunde (Beispiel 27 €) sind der Grundwert für Bürozeit in den Beispielrechnungen von ratg.de. Personalkosten je produktive Stunde (32 €) gelten, wenn eine vorhandene Kraft eine Aufgabe übernimmt oder aufstockt. Vollkosten je Anwesenheitsstunde (31 €) zeigen die Kosten der Stelle im Budget, Vollkosten je produktive Stunde (36 €) gelten für die Frage, ob sich eine neue Stelle lohnt.</t>
        </is>
      </c>
    </row>
  </sheetData>
  <mergeCells count="1">
    <mergeCell ref="A27:H27"/>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C27"/>
  <sheetViews>
    <sheetView zoomScale="100" workbookViewId="0">
      <selection activeCell="A1" sqref="A1"/>
    </sheetView>
  </sheetViews>
  <sheetFormatPr baseColWidth="8" defaultRowHeight="15"/>
  <cols>
    <col width="70" customWidth="1" min="1" max="1"/>
    <col width="17" customWidth="1" min="2" max="2"/>
    <col width="70" customWidth="1" min="3" max="3"/>
  </cols>
  <sheetData>
    <row r="1">
      <c r="A1" s="1" t="inlineStr">
        <is>
          <t>Entscheidungshilfen: Aufgabe abgeben, aufstocken oder neue Stelle</t>
        </is>
      </c>
    </row>
    <row r="2">
      <c r="A2" s="2" t="inlineStr">
        <is>
          <t>Rechnet mit Stelle 1 des Blatts Vollkosten. Die Ergebnisse sind Planungsgrößen, keine Zusage über Umsatz. Annahme: Die Bürokraft erledigt in einer Stunde, was die Anwältin bisher in einer Stunde selbst gemacht hat.</t>
        </is>
      </c>
    </row>
    <row r="3">
      <c r="A3" s="10" t="inlineStr">
        <is>
          <t>Stundensatz der Anwältin netto</t>
        </is>
      </c>
      <c r="B3" s="22" t="n">
        <v>167</v>
      </c>
      <c r="C3" s="2" t="inlineStr">
        <is>
          <t>Beispiel: Ziel-Stundensatz aus dem Beitrag /stundensatz-kalkulation/</t>
        </is>
      </c>
    </row>
    <row r="5">
      <c r="A5" s="5" t="inlineStr">
        <is>
          <t>1. Aufgabe an eine vorhandene Kraft abgeben</t>
        </is>
      </c>
      <c r="B5" s="5" t="inlineStr"/>
      <c r="C5" s="5" t="inlineStr">
        <is>
          <t>Erläuterung</t>
        </is>
      </c>
    </row>
    <row r="6">
      <c r="A6" s="6" t="inlineStr">
        <is>
          <t>Personalkosten der produktiven Bürostunde (Stelle 1)</t>
        </is>
      </c>
      <c r="B6" s="28">
        <f>Vollkosten!B23</f>
        <v>32.11</v>
      </c>
      <c r="C6" s="2" t="inlineStr">
        <is>
          <t>Raum und Software sind schon bezahlt; es zählen Gehalt und Beiträge je produktive Stunde</t>
        </is>
      </c>
    </row>
    <row r="7">
      <c r="A7" s="10" t="inlineStr">
        <is>
          <t>Unterschied je abgegebener und abgerechneter Stunde</t>
        </is>
      </c>
      <c r="B7" s="29">
        <f>B3-B6</f>
        <v>134.89</v>
      </c>
      <c r="C7" s="2" t="inlineStr">
        <is>
          <t>gilt nur, wenn die frei gewordene Anwaltsstunde tatsächlich abgerechnet wird</t>
        </is>
      </c>
    </row>
    <row r="8">
      <c r="A8" s="6" t="inlineStr">
        <is>
          <t>Verhältnis Anwaltsstunde zu Bürostunde</t>
        </is>
      </c>
      <c r="B8" s="31">
        <f>ROUND(B3/B6,1)</f>
        <v>5.2</v>
      </c>
    </row>
    <row r="10">
      <c r="A10" s="5" t="inlineStr">
        <is>
          <t>2. Mehr Stunden für eine vorhandene Kraft (Aufstockung)</t>
        </is>
      </c>
      <c r="B10" s="5" t="inlineStr"/>
      <c r="C10" s="5" t="inlineStr"/>
    </row>
    <row r="11">
      <c r="A11" s="6" t="inlineStr">
        <is>
          <t>Zusätzliche Wochenstunden</t>
        </is>
      </c>
      <c r="B11" s="26" t="n">
        <v>10</v>
      </c>
    </row>
    <row r="12">
      <c r="A12" s="6" t="inlineStr">
        <is>
          <t>Zusätzliches Monatsgehalt brutto</t>
        </is>
      </c>
      <c r="B12" s="22" t="n">
        <v>800</v>
      </c>
    </row>
    <row r="13">
      <c r="A13" s="6" t="inlineStr">
        <is>
          <t>Zahl der Gehälter im Jahr</t>
        </is>
      </c>
      <c r="B13" s="24" t="n">
        <v>12</v>
      </c>
    </row>
    <row r="14">
      <c r="A14" s="6" t="inlineStr">
        <is>
          <t>Zusätzliche Personalkosten im Jahr</t>
        </is>
      </c>
      <c r="B14" s="28">
        <f>ROUND(B12*B13*(1+Werte!B19)-IF(B13&gt;12,B12*(B13-12)*Werte!B10,0),2)</f>
        <v>11953.81</v>
      </c>
      <c r="C14" s="2" t="inlineStr">
        <is>
          <t>Regelanteile; liegt das Gehalt heute im Übergangsbereich, sind die Mehrkosten etwas niedriger</t>
        </is>
      </c>
    </row>
    <row r="15">
      <c r="A15" s="6" t="inlineStr">
        <is>
          <t>Zusätzliche produktive Stunden im Jahr</t>
        </is>
      </c>
      <c r="B15" s="30">
        <f>Werte!B21*B11/5*Werte!B22</f>
        <v>372.3</v>
      </c>
    </row>
    <row r="16">
      <c r="A16" s="10" t="inlineStr">
        <is>
          <t>Kosten je zusätzliche produktive Stunde</t>
        </is>
      </c>
      <c r="B16" s="29">
        <f>ROUND(B14/B15,2)</f>
        <v>32.11</v>
      </c>
    </row>
    <row r="17">
      <c r="A17" s="6" t="inlineStr">
        <is>
          <t>Anwaltsstunden, die abgerechnet werden müssen, damit sich das trägt</t>
        </is>
      </c>
      <c r="B17" s="30">
        <f>ROUNDUP(B14/B3,0)</f>
        <v>72.0</v>
      </c>
    </row>
    <row r="18">
      <c r="A18" s="6" t="inlineStr">
        <is>
          <t>Anteil an den zusätzlichen produktiven Stunden</t>
        </is>
      </c>
      <c r="B18" s="32">
        <f>B17/B15</f>
        <v>0.19339242546333602</v>
      </c>
    </row>
    <row r="20">
      <c r="A20" s="5" t="inlineStr">
        <is>
          <t>3. Neue Stelle (Werte aus Stelle 1)</t>
        </is>
      </c>
      <c r="B20" s="5" t="inlineStr"/>
      <c r="C20" s="5" t="inlineStr"/>
    </row>
    <row r="21">
      <c r="A21" s="6" t="inlineStr">
        <is>
          <t>Wochenstunden</t>
        </is>
      </c>
      <c r="B21" s="31">
        <f>Vollkosten!B8</f>
        <v>40.0</v>
      </c>
    </row>
    <row r="22">
      <c r="A22" s="6" t="inlineStr">
        <is>
          <t>Vollkosten im Jahr</t>
        </is>
      </c>
      <c r="B22" s="28">
        <f>Vollkosten!B18</f>
        <v>54015.26</v>
      </c>
    </row>
    <row r="23">
      <c r="A23" s="6" t="inlineStr">
        <is>
          <t>Produktive Stunden im Jahr</t>
        </is>
      </c>
      <c r="B23" s="30">
        <f>Vollkosten!B21</f>
        <v>1489.2</v>
      </c>
    </row>
    <row r="24">
      <c r="A24" s="10" t="inlineStr">
        <is>
          <t>Vollkosten je produktive Stunde</t>
        </is>
      </c>
      <c r="B24" s="29">
        <f>Vollkosten!B25</f>
        <v>36.27</v>
      </c>
    </row>
    <row r="25">
      <c r="A25" s="6" t="inlineStr">
        <is>
          <t>Unterschied je abgerechneter Stunde</t>
        </is>
      </c>
      <c r="B25" s="28">
        <f>B3-B24</f>
        <v>130.73</v>
      </c>
    </row>
    <row r="26">
      <c r="A26" s="6" t="inlineStr">
        <is>
          <t>Anwaltsstunden, die abgerechnet werden müssen, damit sich die Stelle trägt</t>
        </is>
      </c>
      <c r="B26" s="30">
        <f>ROUNDUP(B22/B3,0)</f>
        <v>324.0</v>
      </c>
    </row>
    <row r="27">
      <c r="A27" s="6" t="inlineStr">
        <is>
          <t>Anteil an den produktiven Stunden der Stelle</t>
        </is>
      </c>
      <c r="B27" s="32">
        <f>B26/B23</f>
        <v>0.217566478646253</v>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Vollkosten einer Mitarbeiterin in der Kanzlei (Stand 10/2026)</dc:title>
  <dc:subject>Kosten eines Mitarbeiters für die Kanzlei</dc:subject>
  <dcterms:created xsi:type="dcterms:W3CDTF">2026-10-28T09:48:16Z</dcterms:created>
  <dcterms:modified xsi:type="dcterms:W3CDTF">2026-10-28T09:48:16Z</dcterms:modified>
  <cp:lastModifiedBy>ratg.de</cp:lastModifiedBy>
</cp:coreProperties>
</file>